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https://ecbzh-my.sharepoint.com/personal/nicolas_davy_enseignement-catholique_bzh/Documents/Immobiliers/CD 35- Loi Falloux/LOI FALLOUX/2025-demandes falloux/"/>
    </mc:Choice>
  </mc:AlternateContent>
  <xr:revisionPtr revIDLastSave="1511" documentId="13_ncr:1_{8D5D4AD4-B54B-45C3-9A7A-E757015DD3BE}" xr6:coauthVersionLast="47" xr6:coauthVersionMax="47" xr10:uidLastSave="{5E3B0AED-C96E-45FD-B3F3-5ADEDC987C77}"/>
  <workbookProtection workbookAlgorithmName="SHA-512" workbookHashValue="vHemuYEtxMOT0SsOh+y1C6nvEOndHeZPbDYmE2G2dIrSfN7pIfq7XuS4lljKBlvRYKqueOlEOf6n6454jAAQ+Q==" workbookSaltValue="UWuK+WO6j1bKMfIIsEZxxQ==" workbookSpinCount="100000" lockStructure="1"/>
  <bookViews>
    <workbookView xWindow="-28920" yWindow="-120" windowWidth="29040" windowHeight="17520" activeTab="4" xr2:uid="{00000000-000D-0000-FFFF-FFFF00000000}"/>
  </bookViews>
  <sheets>
    <sheet name="Vade Mecum" sheetId="5" r:id="rId1"/>
    <sheet name="Calcul" sheetId="9" r:id="rId2"/>
    <sheet name="synthèse" sheetId="1" r:id="rId3"/>
    <sheet name="répartition" sheetId="2" r:id="rId4"/>
    <sheet name="investissement" sheetId="4" r:id="rId5"/>
    <sheet name="VILLES" sheetId="6" state="hidden" r:id="rId6"/>
    <sheet name="Feuil1" sheetId="10" state="hidden" r:id="rId7"/>
    <sheet name="VILLES (2)" sheetId="7" state="hidden" r:id="rId8"/>
  </sheets>
  <definedNames>
    <definedName name="_xlnm._FilterDatabase" localSheetId="6" hidden="1">Feuil1!$A$1:$D$49</definedName>
    <definedName name="_xlnm._FilterDatabase" localSheetId="5" hidden="1">VILLES!$A$2:$C$2</definedName>
    <definedName name="_xlnm._FilterDatabase" localSheetId="7" hidden="1">'VILLES (2)'!$A$2:$C$2</definedName>
    <definedName name="ARGENTRE">'VILLES (2)'!$F$2</definedName>
    <definedName name="BAIN_DE_BRETAGNE">'VILLES (2)'!$G$2</definedName>
    <definedName name="BRUZ">'VILLES (2)'!$H$2</definedName>
    <definedName name="CANCALE">'VILLES (2)'!$I$2</definedName>
    <definedName name="CESSON">'VILLES (2)'!$J$2:$J$3</definedName>
    <definedName name="CHATEAUBOURG">'VILLES (2)'!$K$2</definedName>
    <definedName name="CHATEAUGIRON">'VILLES (2)'!$L$2</definedName>
    <definedName name="COMBOURG">'VILLES (2)'!$M$2</definedName>
    <definedName name="DINARD_LA_RICHARDAIS">'VILLES (2)'!$N$2</definedName>
    <definedName name="DOL">'VILLES (2)'!$O$2</definedName>
    <definedName name="FOUGERES">'VILLES (2)'!$P$2:$P$3</definedName>
    <definedName name="GUIGNEN">'VILLES (2)'!$Q$2</definedName>
    <definedName name="JANZE">'VILLES (2)'!$R$2</definedName>
    <definedName name="LA_GUERCHE">'VILLES (2)'!$S$2</definedName>
    <definedName name="LIFFRE">'VILLES (2)'!$T$2</definedName>
    <definedName name="MAEN_ROCH_ST_BRICE_EN_COGLES">'VILLES (2)'!$U$2</definedName>
    <definedName name="MARTIGNE_FERCHAUD">'VILLES (2)'!$V$2</definedName>
    <definedName name="MONTAUBAN">'VILLES (2)'!$W$2</definedName>
    <definedName name="MONTFORT_SUR_MEU">'VILLES (2)'!$X$2</definedName>
    <definedName name="MORDELLES">'VILLES (2)'!$Y$2</definedName>
    <definedName name="OLE_LINK11" localSheetId="1">Calcul!#REF!</definedName>
    <definedName name="OLE_LINK11" localSheetId="0">'Vade Mecum'!$A$31</definedName>
    <definedName name="OLE_LINK12" localSheetId="1">Calcul!$A$59</definedName>
    <definedName name="OLE_LINK12" localSheetId="0">'Vade Mecum'!$A$56</definedName>
    <definedName name="OLE_LINK14" localSheetId="1">Calcul!#REF!</definedName>
    <definedName name="OLE_LINK14" localSheetId="0">'Vade Mecum'!$A$31</definedName>
    <definedName name="OLE_LINK2" localSheetId="1">Calcul!$A$25</definedName>
    <definedName name="OLE_LINK2" localSheetId="0">'Vade Mecum'!$A$43</definedName>
    <definedName name="OLE_LINK5" localSheetId="1">Calcul!$A$10</definedName>
    <definedName name="OLE_LINK5" localSheetId="0">'Vade Mecum'!$A$27</definedName>
    <definedName name="OLE_LINK6" localSheetId="1">Calcul!$A$56</definedName>
    <definedName name="OLE_LINK6" localSheetId="0">'Vade Mecum'!$A$53</definedName>
    <definedName name="OLE_LINK7" localSheetId="1">Calcul!$A$1</definedName>
    <definedName name="OLE_LINK7" localSheetId="0">'Vade Mecum'!$A$1</definedName>
    <definedName name="OLE_LINK9" localSheetId="1">Calcul!$A$60</definedName>
    <definedName name="OLE_LINK9" localSheetId="0">'Vade Mecum'!$A$57</definedName>
    <definedName name="PACE">'VILLES (2)'!$Z$2</definedName>
    <definedName name="PIPRIAC">'VILLES (2)'!$AA$2</definedName>
    <definedName name="PLEINE_FOUGERES">'VILLES (2)'!$AB$2</definedName>
    <definedName name="PLELAN_LE_GRAND">'VILLES (2)'!$AC$2</definedName>
    <definedName name="REDON">'VILLES (2)'!$AD$2</definedName>
    <definedName name="RENNES">'VILLES (2)'!$AE$2:$AE$8</definedName>
    <definedName name="ST_AUBIN_D_AUBIGNE">'VILLES (2)'!$AF$2</definedName>
    <definedName name="ST_AUBIN_DU_CORMIER">'VILLES (2)'!$AG$2</definedName>
    <definedName name="ST_ERBLON">'VILLES (2)'!$AH$2</definedName>
    <definedName name="ST_GEORGES_DE_REINTEMBAULT">'VILLES (2)'!$AI$2</definedName>
    <definedName name="ST_GREGOIRE">'VILLES (2)'!$AJ$2</definedName>
    <definedName name="ST_JOSEPH">'VILLES (2)'!$F$2</definedName>
    <definedName name="ST_MALO">'VILLES (2)'!$AK$2:$AK$4</definedName>
    <definedName name="ST_MEEN">'VILLES (2)'!$AL$2</definedName>
    <definedName name="TINTENIAC">'VILLES (2)'!$AM$2</definedName>
    <definedName name="VAL_COUESNON">'VILLES (2)'!$AN$2</definedName>
    <definedName name="VAL_D_ANAST_MAURE_DE_Bgne">'VILLES (2)'!$AO$2</definedName>
    <definedName name="VITRE">'VILLES (2)'!$AP$2:$AP$3</definedName>
    <definedName name="_xlnm.Print_Area" localSheetId="1">Calcul!$A$1:$I$49</definedName>
    <definedName name="_xlnm.Print_Area" localSheetId="2">synthèse!$A$1:$H$48</definedName>
    <definedName name="_xlnm.Print_Area" localSheetId="0">'Vade Mecum'!$A$1:$K$101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 l="1"/>
  <c r="C6" i="2" s="1"/>
  <c r="J1" i="2"/>
  <c r="E19" i="1"/>
  <c r="C35" i="1"/>
  <c r="L2" i="1" l="1"/>
  <c r="K2" i="1"/>
  <c r="J2" i="1"/>
  <c r="U50" i="4"/>
  <c r="T50" i="4"/>
  <c r="N50" i="4"/>
  <c r="S50" i="4" s="1"/>
  <c r="U49" i="4"/>
  <c r="T49" i="4"/>
  <c r="N49" i="4"/>
  <c r="S49" i="4" s="1"/>
  <c r="N48" i="4"/>
  <c r="S48" i="4" s="1"/>
  <c r="K52" i="4"/>
  <c r="U48" i="4"/>
  <c r="T48" i="4"/>
  <c r="U47" i="4"/>
  <c r="T47" i="4"/>
  <c r="N47" i="4"/>
  <c r="S47" i="4" s="1"/>
  <c r="K34" i="4"/>
  <c r="K22" i="4"/>
  <c r="U20" i="4"/>
  <c r="T20" i="4"/>
  <c r="N20" i="4"/>
  <c r="S20" i="4" s="1"/>
  <c r="J20" i="4"/>
  <c r="U19" i="4"/>
  <c r="T19" i="4"/>
  <c r="N19" i="4"/>
  <c r="S19" i="4" s="1"/>
  <c r="J19" i="4"/>
  <c r="D10" i="1"/>
  <c r="O2" i="1" s="1"/>
  <c r="E2" i="6" l="1"/>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3" i="6"/>
  <c r="G10" i="1"/>
  <c r="P2" i="1" s="1"/>
  <c r="E3" i="6" l="1"/>
  <c r="E13" i="6"/>
  <c r="E47" i="6"/>
  <c r="E35" i="6"/>
  <c r="E23" i="6"/>
  <c r="E11" i="6"/>
  <c r="E45" i="6"/>
  <c r="E33" i="6"/>
  <c r="E21" i="6"/>
  <c r="E9" i="6"/>
  <c r="E44" i="6"/>
  <c r="E34" i="6"/>
  <c r="E22" i="6"/>
  <c r="E32" i="6"/>
  <c r="E20" i="6"/>
  <c r="E42" i="6"/>
  <c r="E30" i="6"/>
  <c r="E41" i="6"/>
  <c r="E29" i="6"/>
  <c r="E17" i="6"/>
  <c r="E36" i="6"/>
  <c r="E24" i="6"/>
  <c r="E18" i="6"/>
  <c r="E12" i="6"/>
  <c r="E10" i="6"/>
  <c r="E48" i="6"/>
  <c r="E46" i="6"/>
  <c r="E8" i="6"/>
  <c r="E43" i="6"/>
  <c r="E31" i="6"/>
  <c r="E19" i="6"/>
  <c r="E7" i="6"/>
  <c r="E6" i="6"/>
  <c r="E5" i="6"/>
  <c r="E40" i="6"/>
  <c r="E28" i="6"/>
  <c r="E16" i="6"/>
  <c r="E4" i="6"/>
  <c r="E39" i="6"/>
  <c r="E27" i="6"/>
  <c r="E15" i="6"/>
  <c r="E50" i="6"/>
  <c r="E38" i="6"/>
  <c r="E26" i="6"/>
  <c r="E14" i="6"/>
  <c r="E49" i="6"/>
  <c r="E37" i="6"/>
  <c r="E25" i="6"/>
  <c r="D8" i="1" l="1"/>
  <c r="D9" i="1"/>
  <c r="J8" i="7" l="1"/>
  <c r="G9" i="1" s="1"/>
  <c r="M2" i="1"/>
  <c r="C9" i="1"/>
  <c r="E15" i="2"/>
  <c r="G21" i="2"/>
  <c r="H21" i="2"/>
  <c r="P49" i="2"/>
  <c r="M49" i="2"/>
  <c r="J49" i="2"/>
  <c r="G49" i="2"/>
  <c r="E31" i="2"/>
  <c r="E32" i="2"/>
  <c r="E33" i="2"/>
  <c r="E34" i="2"/>
  <c r="E35" i="2"/>
  <c r="E36" i="2"/>
  <c r="E37" i="2"/>
  <c r="E38" i="2"/>
  <c r="E39" i="2"/>
  <c r="E40" i="2"/>
  <c r="E41" i="2"/>
  <c r="E42" i="2"/>
  <c r="E43" i="2"/>
  <c r="E44" i="2"/>
  <c r="E45" i="2"/>
  <c r="E46" i="2"/>
  <c r="E47" i="2"/>
  <c r="L26" i="4"/>
  <c r="L6" i="4"/>
  <c r="H1" i="4"/>
  <c r="F1" i="2"/>
  <c r="A1" i="4"/>
  <c r="A1" i="2"/>
  <c r="P1" i="4"/>
  <c r="K1" i="4"/>
  <c r="P1" i="2"/>
  <c r="N2" i="1" l="1"/>
  <c r="E49" i="2"/>
  <c r="G12" i="1" l="1"/>
  <c r="S2" i="1" s="1"/>
  <c r="E50" i="2"/>
  <c r="E51" i="2" l="1"/>
  <c r="N45" i="4"/>
  <c r="E17" i="2"/>
  <c r="E18" i="2"/>
  <c r="C27" i="2"/>
  <c r="J26" i="4"/>
  <c r="N13" i="4"/>
  <c r="U13" i="4" s="1"/>
  <c r="N14" i="4"/>
  <c r="U14" i="4" s="1"/>
  <c r="N15" i="4"/>
  <c r="N16" i="4"/>
  <c r="N17" i="4"/>
  <c r="U17" i="4" s="1"/>
  <c r="N18" i="4"/>
  <c r="U18" i="4" s="1"/>
  <c r="J13" i="4"/>
  <c r="J14" i="4"/>
  <c r="J15" i="4"/>
  <c r="J16" i="4"/>
  <c r="J17" i="4"/>
  <c r="J18" i="4"/>
  <c r="N9" i="4"/>
  <c r="N10" i="4"/>
  <c r="N11" i="4"/>
  <c r="T11" i="4" s="1"/>
  <c r="N12" i="4"/>
  <c r="T12" i="4" s="1"/>
  <c r="N29" i="4"/>
  <c r="N30" i="4"/>
  <c r="N31" i="4"/>
  <c r="N32" i="4"/>
  <c r="N41" i="4"/>
  <c r="N42" i="4"/>
  <c r="N43" i="4"/>
  <c r="N44" i="4"/>
  <c r="N46" i="4"/>
  <c r="T46" i="4"/>
  <c r="T32" i="4"/>
  <c r="J32" i="4"/>
  <c r="J31" i="4"/>
  <c r="J30" i="4"/>
  <c r="J29" i="4"/>
  <c r="J10" i="4"/>
  <c r="J11" i="4"/>
  <c r="J12" i="4"/>
  <c r="J9" i="4"/>
  <c r="E13" i="2"/>
  <c r="E10" i="2"/>
  <c r="E11" i="2"/>
  <c r="E12" i="2"/>
  <c r="E14" i="2"/>
  <c r="E16" i="2"/>
  <c r="E19" i="2"/>
  <c r="J21" i="2"/>
  <c r="K21" i="2"/>
  <c r="M21" i="2"/>
  <c r="N21" i="2"/>
  <c r="P21" i="2"/>
  <c r="Q21" i="2"/>
  <c r="J51" i="2"/>
  <c r="M51" i="2"/>
  <c r="P51" i="2"/>
  <c r="D19" i="1"/>
  <c r="S30" i="4" l="1"/>
  <c r="U30" i="4"/>
  <c r="S32" i="4"/>
  <c r="U32" i="4"/>
  <c r="S31" i="4"/>
  <c r="U31" i="4"/>
  <c r="S10" i="4"/>
  <c r="U10" i="4"/>
  <c r="S12" i="4"/>
  <c r="U12" i="4"/>
  <c r="T18" i="4"/>
  <c r="S11" i="4"/>
  <c r="U11" i="4"/>
  <c r="T15" i="4"/>
  <c r="U15" i="4"/>
  <c r="T14" i="4"/>
  <c r="S9" i="4"/>
  <c r="U9" i="4"/>
  <c r="S45" i="4"/>
  <c r="U45" i="4"/>
  <c r="S44" i="4"/>
  <c r="U44" i="4"/>
  <c r="S43" i="4"/>
  <c r="U43" i="4"/>
  <c r="S46" i="4"/>
  <c r="U46" i="4"/>
  <c r="S42" i="4"/>
  <c r="U42" i="4"/>
  <c r="S41" i="4"/>
  <c r="U41" i="4"/>
  <c r="S29" i="4"/>
  <c r="U29" i="4"/>
  <c r="G51" i="2"/>
  <c r="H26" i="1" s="1"/>
  <c r="U2" i="1" s="1"/>
  <c r="T16" i="4"/>
  <c r="U16" i="4"/>
  <c r="T45" i="4"/>
  <c r="T44" i="4"/>
  <c r="T43" i="4"/>
  <c r="S18" i="4"/>
  <c r="T31" i="4"/>
  <c r="T10" i="4"/>
  <c r="T42" i="4"/>
  <c r="T41" i="4"/>
  <c r="S14" i="4"/>
  <c r="S16" i="4"/>
  <c r="T30" i="4"/>
  <c r="T29" i="4"/>
  <c r="T17" i="4"/>
  <c r="T13" i="4"/>
  <c r="S17" i="4"/>
  <c r="S15" i="4"/>
  <c r="S13" i="4"/>
  <c r="T9" i="4"/>
  <c r="P23" i="2"/>
  <c r="M23" i="2"/>
  <c r="J23" i="2"/>
  <c r="G23" i="2"/>
  <c r="E21" i="2"/>
  <c r="E22" i="2" s="1"/>
  <c r="H23" i="1" l="1"/>
  <c r="C47" i="1"/>
  <c r="U52" i="4"/>
  <c r="S52" i="4"/>
  <c r="T52" i="4"/>
  <c r="T22" i="4"/>
  <c r="S22" i="4"/>
  <c r="E36" i="1" s="1"/>
  <c r="U22" i="4"/>
  <c r="E39" i="1"/>
  <c r="AA2" i="1" s="1"/>
  <c r="E23" i="2"/>
  <c r="U34" i="4"/>
  <c r="S34" i="4"/>
  <c r="E37" i="1" s="1"/>
  <c r="Y2" i="1" s="1"/>
  <c r="T34" i="4"/>
  <c r="G36" i="1" l="1"/>
  <c r="H36" i="1" s="1"/>
  <c r="X2" i="1" s="1"/>
  <c r="W2" i="1"/>
  <c r="H28" i="1"/>
  <c r="H30" i="1" s="1"/>
  <c r="T2" i="1"/>
  <c r="E30" i="1"/>
  <c r="G37" i="1"/>
  <c r="H37" i="1" s="1"/>
  <c r="Z2" i="1" s="1"/>
  <c r="G39" i="1"/>
  <c r="H39" i="1" s="1"/>
  <c r="AB2" i="1" s="1"/>
  <c r="V2" i="1" l="1"/>
  <c r="H41" i="1"/>
  <c r="AC2" i="1" l="1"/>
  <c r="C44" i="1"/>
</calcChain>
</file>

<file path=xl/sharedStrings.xml><?xml version="1.0" encoding="utf-8"?>
<sst xmlns="http://schemas.openxmlformats.org/spreadsheetml/2006/main" count="1022" uniqueCount="455">
  <si>
    <t>Ville</t>
  </si>
  <si>
    <t>Collège</t>
  </si>
  <si>
    <t>Identité de l'établissement</t>
  </si>
  <si>
    <t>Ecole</t>
  </si>
  <si>
    <t>Lycée</t>
  </si>
  <si>
    <t>Total</t>
  </si>
  <si>
    <t>Adresse</t>
  </si>
  <si>
    <t>Total
Charges</t>
  </si>
  <si>
    <t>Divers</t>
  </si>
  <si>
    <t>Enseign</t>
  </si>
  <si>
    <t>Rest-Héb</t>
  </si>
  <si>
    <t>Rest-Gard</t>
  </si>
  <si>
    <t>Prest Ext</t>
  </si>
  <si>
    <t>64/63/62</t>
  </si>
  <si>
    <t/>
  </si>
  <si>
    <t>Fonds publics</t>
  </si>
  <si>
    <t>Forfait Etat</t>
  </si>
  <si>
    <t>Forfait Région</t>
  </si>
  <si>
    <t>Forfait Département</t>
  </si>
  <si>
    <t>Forfait Commune</t>
  </si>
  <si>
    <t>REPARTITION DES CHARGES</t>
  </si>
  <si>
    <t>REPARTITION FONDS PUBLICS</t>
  </si>
  <si>
    <t>Coûts du personnel</t>
  </si>
  <si>
    <t>Consommations</t>
  </si>
  <si>
    <t>Services extérieurs</t>
  </si>
  <si>
    <t>Autres services extérieurs</t>
  </si>
  <si>
    <t>Autres impôts et taxes</t>
  </si>
  <si>
    <t>Autres charges de gestion courante</t>
  </si>
  <si>
    <t>Charges financières</t>
  </si>
  <si>
    <t>Amortissements et provisions</t>
  </si>
  <si>
    <t>Charges exceptionnelles</t>
  </si>
  <si>
    <t>Autres subventions Etat</t>
  </si>
  <si>
    <t>Autres subventions Région</t>
  </si>
  <si>
    <t>Autres subventions Département</t>
  </si>
  <si>
    <t xml:space="preserve">TOTAL DES CHARGES EXERCICE   </t>
  </si>
  <si>
    <t>TOTAL FONDS PUBLICS                       B</t>
  </si>
  <si>
    <t>Collège :</t>
  </si>
  <si>
    <t>Emprunt 1</t>
  </si>
  <si>
    <t>Emprunt 2</t>
  </si>
  <si>
    <t>Emprunt 3</t>
  </si>
  <si>
    <t>Emprunt 4</t>
  </si>
  <si>
    <t>Emprunt 5</t>
  </si>
  <si>
    <t>Objet de l'emprunt</t>
  </si>
  <si>
    <t>capital souscrit</t>
  </si>
  <si>
    <t>Capital</t>
  </si>
  <si>
    <t>Intérêts</t>
  </si>
  <si>
    <t>Public concerné (effectif)</t>
  </si>
  <si>
    <t>Ville :</t>
  </si>
  <si>
    <t>TOTAL/ CYCLE D'ENSEIGNEMENT     A</t>
  </si>
  <si>
    <t>Part de capital remboursé par cycle</t>
  </si>
  <si>
    <t>Projet 1</t>
  </si>
  <si>
    <t>Projet 2</t>
  </si>
  <si>
    <t>Projet 3</t>
  </si>
  <si>
    <t>Projet 4</t>
  </si>
  <si>
    <t>Projet 5</t>
  </si>
  <si>
    <t>Libellé du projet</t>
  </si>
  <si>
    <t>Part du projet par cycle</t>
  </si>
  <si>
    <t>Projet TTC</t>
  </si>
  <si>
    <t>TOTAL INVESTISSEMENTS PREVISIONNELS</t>
  </si>
  <si>
    <t>Total des fonds publics COLLEGE</t>
  </si>
  <si>
    <t>Total des charges COLLEGE</t>
  </si>
  <si>
    <t>Total des charges du cycle collège</t>
  </si>
  <si>
    <t>Total des fonds publics du cycle collège</t>
  </si>
  <si>
    <t>Total des charges non couvertes par des fonds publics</t>
  </si>
  <si>
    <t>A</t>
  </si>
  <si>
    <t>B</t>
  </si>
  <si>
    <t>Investissements prévisionnels - Part Collège</t>
  </si>
  <si>
    <t>date souscription</t>
  </si>
  <si>
    <t>durée
 (en années)</t>
  </si>
  <si>
    <t>Total de la subvention demandée par l'établissement</t>
  </si>
  <si>
    <t>Total de la subvention proposée par la D.D.E.C.</t>
  </si>
  <si>
    <t>Investissements prévisionnels non financés par emprunt - Part Collège</t>
  </si>
  <si>
    <t>Investissements prévisionnels non financés par emprunt</t>
  </si>
  <si>
    <t>CALCUL DU MONTANT DE LA SUBVENTION LOI FALLOUX</t>
  </si>
  <si>
    <t>DETERMINATION DU MONTANT DE LA SUBVENTION LOI FALLOUX</t>
  </si>
  <si>
    <t>Emprunt 6</t>
  </si>
  <si>
    <t>Emprunt 7</t>
  </si>
  <si>
    <t>Emprunt 8</t>
  </si>
  <si>
    <t>Emprunt 9</t>
  </si>
  <si>
    <t>Emprunt 10</t>
  </si>
  <si>
    <t>Projet 6</t>
  </si>
  <si>
    <t>Impôts sur les sociétés</t>
  </si>
  <si>
    <t>Descriptif du projet</t>
  </si>
  <si>
    <t>BRUZ</t>
  </si>
  <si>
    <t>CHATEAUBOURG</t>
  </si>
  <si>
    <t>COMBOURG</t>
  </si>
  <si>
    <t>LIFFRE</t>
  </si>
  <si>
    <t>MORDELLES</t>
  </si>
  <si>
    <t>PACE</t>
  </si>
  <si>
    <t>REDON</t>
  </si>
  <si>
    <t>VITRE</t>
  </si>
  <si>
    <t>statut des collèges privés</t>
  </si>
  <si>
    <t xml:space="preserve">Nom </t>
  </si>
  <si>
    <t>Type de collège</t>
  </si>
  <si>
    <t>ARGENTRE</t>
  </si>
  <si>
    <t>ST JOSEPH</t>
  </si>
  <si>
    <t>URBAIN</t>
  </si>
  <si>
    <t>CANCALE</t>
  </si>
  <si>
    <t>CHATEAUGIRON</t>
  </si>
  <si>
    <t>STE CROIX</t>
  </si>
  <si>
    <t>ST GILDUIN</t>
  </si>
  <si>
    <t>STE MARIE</t>
  </si>
  <si>
    <t>DOL</t>
  </si>
  <si>
    <t>ST MAGLOIRE</t>
  </si>
  <si>
    <t>FOUGERES</t>
  </si>
  <si>
    <t>STE JEANNE D'ARC</t>
  </si>
  <si>
    <t>GUIGNEN</t>
  </si>
  <si>
    <t>JANZE</t>
  </si>
  <si>
    <t>ST MICHEL</t>
  </si>
  <si>
    <t>JEANNE D'ARC</t>
  </si>
  <si>
    <t>MONTAUBAN</t>
  </si>
  <si>
    <t>LA PROVIDENCE</t>
  </si>
  <si>
    <t>ST LOUIS MARIE</t>
  </si>
  <si>
    <t>ST YVES</t>
  </si>
  <si>
    <t>ST GABRIEL</t>
  </si>
  <si>
    <t>PIPRIAC</t>
  </si>
  <si>
    <t>L'HERMINE</t>
  </si>
  <si>
    <t>LE CLEU ST JOSEPH</t>
  </si>
  <si>
    <t>RENNES</t>
  </si>
  <si>
    <t>ASSOMPTION</t>
  </si>
  <si>
    <t>LA T.A.</t>
  </si>
  <si>
    <t>N-D DU VIEUX COURS</t>
  </si>
  <si>
    <t>ST HELIER</t>
  </si>
  <si>
    <t>ST VINCENT PROVIDENCE</t>
  </si>
  <si>
    <t>STE GENEVIEVE</t>
  </si>
  <si>
    <t>STE ANNE</t>
  </si>
  <si>
    <t>JULIEN MAUNOIR</t>
  </si>
  <si>
    <t>IMMACULEE</t>
  </si>
  <si>
    <t>CHOISY</t>
  </si>
  <si>
    <t>MOKA</t>
  </si>
  <si>
    <t>SACRE CŒUR</t>
  </si>
  <si>
    <t>NOTRE DAME</t>
  </si>
  <si>
    <t>TINTENIAC</t>
  </si>
  <si>
    <t>ST ANDRE</t>
  </si>
  <si>
    <t>CESSON</t>
  </si>
  <si>
    <t>Type</t>
  </si>
  <si>
    <t>Emprunts souscrits</t>
  </si>
  <si>
    <t>TOTAL EMPRUNTS SOUSCRITS</t>
  </si>
  <si>
    <t>Emprunts prévisionnels</t>
  </si>
  <si>
    <t>TOTAL EMPRUNTS PREVISIONNELS</t>
  </si>
  <si>
    <t xml:space="preserve">Remboursement </t>
  </si>
  <si>
    <t xml:space="preserve">CONSEIL DEPARTEMENTAL 
ILLE ET VILAINE  LOI FALLOUX </t>
  </si>
  <si>
    <t>1-</t>
  </si>
  <si>
    <t>Remplir le tableau ci-dessous (cellules blanches)</t>
  </si>
  <si>
    <t>Aides à l'emploi</t>
  </si>
  <si>
    <t>Aide au développement OPCO</t>
  </si>
  <si>
    <t>Financement par la TA des formations initiales</t>
  </si>
  <si>
    <t>Financement des formations par apprentissage</t>
  </si>
  <si>
    <t>Concours publics affectés à la formation prof.continue</t>
  </si>
  <si>
    <t>Concours publics de l'Etat relatifs à l'ens. agricole</t>
  </si>
  <si>
    <t>Autres concours publics</t>
  </si>
  <si>
    <t>Autres subventions Commune et groupements communes</t>
  </si>
  <si>
    <t>Autres subventions d'exploitation</t>
  </si>
  <si>
    <t xml:space="preserve">Report de subventions </t>
  </si>
  <si>
    <t xml:space="preserve">CONTRÔLE </t>
  </si>
  <si>
    <t>Indiquez le total des charges (comptes de 60 à 69) des états financiers</t>
  </si>
  <si>
    <t>Indiquez le total des fonds publics (comptes 73 et 74) des états financiers</t>
  </si>
  <si>
    <t>2-</t>
  </si>
  <si>
    <t>RURAL</t>
  </si>
  <si>
    <t>Taux de prise en compte possible</t>
  </si>
  <si>
    <t>BAIN_DE_BRETAGNE</t>
  </si>
  <si>
    <t>LA_GUERCHE</t>
  </si>
  <si>
    <t>MAEN_ROCH_ST_BRICE_EN_COGLES</t>
  </si>
  <si>
    <t>MARTIGNE_FERCHAUD</t>
  </si>
  <si>
    <t>MONTFORT_SUR_MEU</t>
  </si>
  <si>
    <t>PLEINE_FOUGERES</t>
  </si>
  <si>
    <t>PLELAN_LE_GRAND</t>
  </si>
  <si>
    <t>ST_AUBIN_D_AUBIGNE</t>
  </si>
  <si>
    <t>ST_AUBIN_DU_CORMIER</t>
  </si>
  <si>
    <t>ST_GEORGES_DE_REINTEMBAULT</t>
  </si>
  <si>
    <t>ST_GREGOIRE</t>
  </si>
  <si>
    <t>ST_MALO</t>
  </si>
  <si>
    <t>ST_MEEN</t>
  </si>
  <si>
    <t>VAL_COUESNON</t>
  </si>
  <si>
    <t>STE JOSEPHINE DE BAKHITA</t>
  </si>
  <si>
    <t>DINARD_LA_RICHARDAIS</t>
  </si>
  <si>
    <t>SAINT LOUIS</t>
  </si>
  <si>
    <t>LEONTINE DOLIVET</t>
  </si>
  <si>
    <t>ST_ERBLON</t>
  </si>
  <si>
    <t>ST PAUL</t>
  </si>
  <si>
    <t>ST LOUIS</t>
  </si>
  <si>
    <t>VAL_D_ANAST_MAURE_DE_Bgne</t>
  </si>
  <si>
    <t>Typedecollège</t>
  </si>
  <si>
    <t>adresses</t>
  </si>
  <si>
    <t>ips</t>
  </si>
  <si>
    <t>IPS</t>
  </si>
  <si>
    <t>&lt;</t>
  </si>
  <si>
    <t>Taux de falloux :</t>
  </si>
  <si>
    <t>Signature de la direction</t>
  </si>
  <si>
    <r>
      <t xml:space="preserve">EMPRUNTS SOUSCRITS - </t>
    </r>
    <r>
      <rPr>
        <b/>
        <sz val="12"/>
        <color rgb="FFFF0000"/>
        <rFont val="Arial"/>
        <family val="2"/>
      </rPr>
      <t>DEBLOQUES A DATE D'ENVOI DE LA DEMANDE FALLOUX</t>
    </r>
  </si>
  <si>
    <r>
      <t xml:space="preserve">INVESTISSEMENTS PREVISIONNELS - </t>
    </r>
    <r>
      <rPr>
        <b/>
        <sz val="12"/>
        <color rgb="FFFF0000"/>
        <rFont val="Arial"/>
        <family val="2"/>
      </rPr>
      <t>NON FINANCES PAR EMPRUNT</t>
    </r>
  </si>
  <si>
    <t>Emprunt 11</t>
  </si>
  <si>
    <t>Emprunt 12</t>
  </si>
  <si>
    <t>Projet 7</t>
  </si>
  <si>
    <t>Projet 8</t>
  </si>
  <si>
    <t>Projet 9</t>
  </si>
  <si>
    <t>Projet 10</t>
  </si>
  <si>
    <t>&gt;=</t>
  </si>
  <si>
    <t>tranche de l'établissement</t>
  </si>
  <si>
    <t>Taux falloux de base</t>
  </si>
  <si>
    <t>Si vous êtes un dossier en zone RURALE, votre taux est majoré de 5 %.</t>
  </si>
  <si>
    <t>Calcul subvention FALLOUX</t>
  </si>
  <si>
    <t>L'onglet synthèse est découpé en 3 parties :</t>
  </si>
  <si>
    <t>Partie 1 : permet de définir votre taux FALLOUX - taux de financement des dépenses prises en charge.</t>
  </si>
  <si>
    <t>Partie 2 : permet de définir le montant maxium de la subvention FALLOUX.</t>
  </si>
  <si>
    <t>VILLE</t>
  </si>
  <si>
    <t>ETAB</t>
  </si>
  <si>
    <t>EFFECTIF</t>
  </si>
  <si>
    <t>TAUX IPS</t>
  </si>
  <si>
    <t>URB/RUR</t>
  </si>
  <si>
    <t>TAUX URB/RUR</t>
  </si>
  <si>
    <t>MAJ</t>
  </si>
  <si>
    <t>TAUX MAJ</t>
  </si>
  <si>
    <t>TAUX FALLOUX</t>
  </si>
  <si>
    <t>.CHARGES</t>
  </si>
  <si>
    <t>PRODUITS</t>
  </si>
  <si>
    <t>MONTANT FALLOUX</t>
  </si>
  <si>
    <t>ANCIENS EMPRUNTS</t>
  </si>
  <si>
    <t>NOUVEAUX EMPRUNTS</t>
  </si>
  <si>
    <t>INVEST</t>
  </si>
  <si>
    <t>MONTANT DEMANDE</t>
  </si>
  <si>
    <t>FALLOUX / INVEST</t>
  </si>
  <si>
    <t>FALLOUX / NVO EMP</t>
  </si>
  <si>
    <t>FALLOUX / ANCIENS EMP</t>
  </si>
  <si>
    <t>ARGENTRE du PLESSIS</t>
  </si>
  <si>
    <t>BAIN de BRETAGNE</t>
  </si>
  <si>
    <t>CESSON SEVIGNE</t>
  </si>
  <si>
    <t>DOL de BRETAGNE</t>
  </si>
  <si>
    <t>LA GUERCHE de BRETAGNE</t>
  </si>
  <si>
    <t>LA RICHARDAIS</t>
  </si>
  <si>
    <t>MAEN ROCH</t>
  </si>
  <si>
    <t>MARTIGNE FERCHAUD</t>
  </si>
  <si>
    <t>MONTAUBAN de BRETAGNE</t>
  </si>
  <si>
    <t>MONTFORT sur MEU Cedex</t>
  </si>
  <si>
    <t>PLEINE FOUGERES</t>
  </si>
  <si>
    <t>PLELAN le GRAND</t>
  </si>
  <si>
    <t>SAINT AUBIN d'AUBIGNE</t>
  </si>
  <si>
    <t>SAINT AUBIN du CORMIER</t>
  </si>
  <si>
    <t>SAINT ERBLON</t>
  </si>
  <si>
    <t>SAINT GEORGES de RTB</t>
  </si>
  <si>
    <t>SAINT GREGOIRE</t>
  </si>
  <si>
    <t>SAINT MALO</t>
  </si>
  <si>
    <t>SAINT MEEN LE GRAND</t>
  </si>
  <si>
    <t>VAL COUESNON</t>
  </si>
  <si>
    <t>VAL d'ANAST</t>
  </si>
  <si>
    <t>C / L</t>
  </si>
  <si>
    <t>Collège-Lycée</t>
  </si>
  <si>
    <t>Collège - Lycée</t>
  </si>
  <si>
    <t>Nom Etablissement</t>
  </si>
  <si>
    <t>Collège La Salle  Saint Joseph</t>
  </si>
  <si>
    <t>Collège Saint Joseph</t>
  </si>
  <si>
    <t>Collège-Lycée Saint Joseph</t>
  </si>
  <si>
    <t>Lycée Frédéric Ozanam 
Collège Léontine Dolivet</t>
  </si>
  <si>
    <t>Collège Sainte Croix</t>
  </si>
  <si>
    <t>Collège Saint Gilduin</t>
  </si>
  <si>
    <t>Collège-Lycée Saint Magloire</t>
  </si>
  <si>
    <t>Collège Sainte Jeanne d'Arc - La Salle</t>
  </si>
  <si>
    <t>Collège Sainte Marie</t>
  </si>
  <si>
    <t>Collège Saint Michel</t>
  </si>
  <si>
    <t>Collège Sainte Jeanne d'Arc</t>
  </si>
  <si>
    <t>OGEC La Providence</t>
  </si>
  <si>
    <t>Collège Saint Louis Marie</t>
  </si>
  <si>
    <t>Collège Saint Yves</t>
  </si>
  <si>
    <t>Collège Saint Gabriel</t>
  </si>
  <si>
    <t>Collège de l'Hermine</t>
  </si>
  <si>
    <t>Collège Le Cleu Saint Joseph</t>
  </si>
  <si>
    <t>Collège La Tour d'Auvergne - La Salle</t>
  </si>
  <si>
    <t>Collège N.D. du Vieux Cours</t>
  </si>
  <si>
    <t>Collège Saint Hélier</t>
  </si>
  <si>
    <t>Ensemble Scolaire St François d'Assise
Collège-Lycée Assomption</t>
  </si>
  <si>
    <t>Collège-Lycée Saint Vincent Providence</t>
  </si>
  <si>
    <t>Collège-Lycée St Martin - Quartier Ste Geneviève</t>
  </si>
  <si>
    <t>Collège Ste Joséphine Bakhita</t>
  </si>
  <si>
    <t>Collège-Lycée St Martin - Quartier Ste Anne</t>
  </si>
  <si>
    <t>Collège Sainte Anne</t>
  </si>
  <si>
    <t>Collège Saint Paul</t>
  </si>
  <si>
    <t>Collège Julien Maunoir</t>
  </si>
  <si>
    <t>Collège Immaculée - Lycée Jean Paul II</t>
  </si>
  <si>
    <t>Collège  Sacré Cœur</t>
  </si>
  <si>
    <t>Collège Moka Ste Famille</t>
  </si>
  <si>
    <t>Ensemble Scolaire Notre-Dame des Chênes
Collège Sainte Jeanne d'Arc Choisy</t>
  </si>
  <si>
    <t>Collège Notre Dame</t>
  </si>
  <si>
    <t>Collège Saint André</t>
  </si>
  <si>
    <t>Collège-Lycée Sainte Jeanne d'Arc</t>
  </si>
  <si>
    <t>Adresse établissement</t>
  </si>
  <si>
    <t>54, rue Alain d'Argentré</t>
  </si>
  <si>
    <t>6, rue de l'Hôtel de Ville</t>
  </si>
  <si>
    <t>3, Avenue Alphonse Legault</t>
  </si>
  <si>
    <t>4, rue du Hock</t>
  </si>
  <si>
    <t>99, rue de la Chalotais</t>
  </si>
  <si>
    <t xml:space="preserve">1 rue du Prieuré </t>
  </si>
  <si>
    <t>3, rue du Prieuré</t>
  </si>
  <si>
    <t>Square Emile Bohuon</t>
  </si>
  <si>
    <t>2, rue du Chanoine Boursier</t>
  </si>
  <si>
    <t>6, rue Jeanne d'Arc</t>
  </si>
  <si>
    <t>8 a, Bd de la Chesnardière</t>
  </si>
  <si>
    <t xml:space="preserve">15 rue des Forgets </t>
  </si>
  <si>
    <t>45, rue Paul Painlevé</t>
  </si>
  <si>
    <t>6, rue Jean de la Mennais</t>
  </si>
  <si>
    <t>1, rue du Collège (ZA L’Hermitage)</t>
  </si>
  <si>
    <t>15, rue des Ecoles</t>
  </si>
  <si>
    <t>26, rue de Fougères
Saint Brice en Coglès</t>
  </si>
  <si>
    <t>24, rue Courbe</t>
  </si>
  <si>
    <t>BP 36007</t>
  </si>
  <si>
    <t>11, Boulevard Carnot</t>
  </si>
  <si>
    <t>3, rue Jeanne d'Arc</t>
  </si>
  <si>
    <t>59, avenue Le Brix</t>
  </si>
  <si>
    <t>19, rue Pasteur</t>
  </si>
  <si>
    <t>12, rue Casimir Pigeon</t>
  </si>
  <si>
    <t>22, rue de l'Hermine</t>
  </si>
  <si>
    <t>22, rue Saint Michel</t>
  </si>
  <si>
    <t>6, rue de la Santé</t>
  </si>
  <si>
    <t>11 rue de Plélo</t>
  </si>
  <si>
    <t>7, rue Frère Salomon</t>
  </si>
  <si>
    <t>18, Boulevard Paul Painlevé</t>
  </si>
  <si>
    <t>57, rue de Paris</t>
  </si>
  <si>
    <t>14, rue Ginguené</t>
  </si>
  <si>
    <t>29 Boulevard Emile Combes</t>
  </si>
  <si>
    <t>31, rue d'Antrain</t>
  </si>
  <si>
    <t>6, Rue des Ecoles</t>
  </si>
  <si>
    <t xml:space="preserve">1 rue de la Bouëxière </t>
  </si>
  <si>
    <t xml:space="preserve">22 Avenue de la Mare Guesclin </t>
  </si>
  <si>
    <t>6, rue de la Fieffe</t>
  </si>
  <si>
    <t>2, rue Antoine de Saint Exupéry</t>
  </si>
  <si>
    <t>16, rue Jeanne Jugan</t>
  </si>
  <si>
    <t>4, avenue Aristide Briand</t>
  </si>
  <si>
    <t>3, rue de la Borderie</t>
  </si>
  <si>
    <t>10, rue Chapelle St Méen</t>
  </si>
  <si>
    <t xml:space="preserve">2 rue St Jean-Baptiste de La Salle </t>
  </si>
  <si>
    <t>7, rue Abbé Jarry 
Antrain</t>
  </si>
  <si>
    <t>44, rue de Guer
Maure de Bretagne</t>
  </si>
  <si>
    <t>2, rue de la Mériais</t>
  </si>
  <si>
    <t>13, place de la République</t>
  </si>
  <si>
    <t>Av. de la Hublais</t>
  </si>
  <si>
    <t>Les nouvelles règles applicables pour la répartition de l’aide FALLOUX :</t>
  </si>
  <si>
    <t xml:space="preserve">Dans ce tableau, sont calculés : </t>
  </si>
  <si>
    <t>Partie 3 : permet de calculer le montant de FALLOUX.</t>
  </si>
  <si>
    <t>Signature du Directeur diocésain</t>
  </si>
  <si>
    <t>Le droit de tirage Falloux est toujours plafonnée à 10% de vos charges non subventionnées</t>
  </si>
  <si>
    <t>le cumul de vos forfaits et subventions collège (B)</t>
  </si>
  <si>
    <r>
      <t xml:space="preserve">EMPRUNTS PREVISIONNELS - </t>
    </r>
    <r>
      <rPr>
        <b/>
        <sz val="12"/>
        <color rgb="FFFF0000"/>
        <rFont val="Arial"/>
        <family val="2"/>
      </rPr>
      <t>PRENDRE AU MAXIMUM 4 MOIS D'ECHEANCE</t>
    </r>
  </si>
  <si>
    <r>
      <rPr>
        <b/>
        <sz val="10"/>
        <color rgb="FFFF0000"/>
        <rFont val="Arial"/>
        <family val="2"/>
      </rPr>
      <t>1</t>
    </r>
    <r>
      <rPr>
        <b/>
        <sz val="10"/>
        <rFont val="Arial"/>
        <family val="2"/>
      </rPr>
      <t xml:space="preserve">              Votre taux FALLOUX</t>
    </r>
  </si>
  <si>
    <r>
      <rPr>
        <b/>
        <sz val="10"/>
        <color rgb="FFFF0000"/>
        <rFont val="Arial"/>
        <family val="2"/>
      </rPr>
      <t>2</t>
    </r>
    <r>
      <rPr>
        <b/>
        <sz val="10"/>
        <rFont val="Arial"/>
        <family val="2"/>
      </rPr>
      <t xml:space="preserve">       Calcul plafond FALLOUX</t>
    </r>
  </si>
  <si>
    <r>
      <rPr>
        <b/>
        <sz val="10"/>
        <color rgb="FFFF0000"/>
        <rFont val="Arial"/>
        <family val="2"/>
      </rPr>
      <t>3</t>
    </r>
    <r>
      <rPr>
        <b/>
        <sz val="10"/>
        <rFont val="Arial"/>
        <family val="2"/>
      </rPr>
      <t xml:space="preserve">   Demande FALLOUX</t>
    </r>
  </si>
  <si>
    <t>Dont élèves boursiers</t>
  </si>
  <si>
    <r>
      <t xml:space="preserve">le cumul de </t>
    </r>
    <r>
      <rPr>
        <b/>
        <sz val="10"/>
        <rFont val="Arial"/>
        <family val="2"/>
      </rPr>
      <t>toutes</t>
    </r>
    <r>
      <rPr>
        <sz val="10"/>
        <rFont val="Arial"/>
        <family val="2"/>
      </rPr>
      <t xml:space="preserve"> vos charges collège (A) (</t>
    </r>
    <r>
      <rPr>
        <sz val="10"/>
        <color rgb="FFFF0000"/>
        <rFont val="Arial"/>
        <family val="2"/>
      </rPr>
      <t>incluant les comptes des racines 67 et 69</t>
    </r>
    <r>
      <rPr>
        <sz val="10"/>
        <rFont val="Arial"/>
        <family val="2"/>
      </rPr>
      <t>)</t>
    </r>
  </si>
  <si>
    <t>A - B = C</t>
  </si>
  <si>
    <r>
      <t xml:space="preserve">Calcul de la subvention Loi Falloux 10% </t>
    </r>
    <r>
      <rPr>
        <b/>
        <sz val="11"/>
        <color rgb="FFFF0000"/>
        <rFont val="Arial"/>
        <family val="2"/>
      </rPr>
      <t>C x 10% = D</t>
    </r>
  </si>
  <si>
    <r>
      <t xml:space="preserve">Montant </t>
    </r>
    <r>
      <rPr>
        <sz val="11"/>
        <color rgb="FFFF0000"/>
        <rFont val="Arial"/>
        <family val="2"/>
      </rPr>
      <t>(E)</t>
    </r>
  </si>
  <si>
    <r>
      <t xml:space="preserve">Taux </t>
    </r>
    <r>
      <rPr>
        <sz val="11"/>
        <color rgb="FFFF0000"/>
        <rFont val="Arial"/>
        <family val="2"/>
      </rPr>
      <t>(F)</t>
    </r>
  </si>
  <si>
    <r>
      <t xml:space="preserve">Subvention </t>
    </r>
    <r>
      <rPr>
        <sz val="11"/>
        <color rgb="FFFF0000"/>
        <rFont val="Arial"/>
        <family val="2"/>
      </rPr>
      <t>(G)</t>
    </r>
  </si>
  <si>
    <t>H</t>
  </si>
  <si>
    <t xml:space="preserve">(A) - (B) x 10 % = (D)  </t>
  </si>
  <si>
    <t>(D) est le montant maximum auquel vous pouvez prétendre au titre de la subvention FALLOUX = droit de tirage</t>
  </si>
  <si>
    <t>Ici nous additionnons toutes les dépenses réalisées par le secteur collège de l'établissement (E)</t>
  </si>
  <si>
    <t>Ce montant est multiplié par votre taux FALLOUX (F)</t>
  </si>
  <si>
    <t>Ce qui permet de calculer le montant éligible au titre de la subvention falloux (G) et le cumul (H) représente le montant de votre demande.</t>
  </si>
  <si>
    <t>Le montant qui vous sera ensuite attribué, ne peut pas être suppérieur à (H) et dépendra du cumul des demandes.</t>
  </si>
  <si>
    <t>CONTRÔLE</t>
  </si>
  <si>
    <t>Votre IPS moyen 2023 conditionne votre taux FALLOUX de base :</t>
  </si>
  <si>
    <t>Effectif I.A.</t>
  </si>
  <si>
    <t>0350849H</t>
  </si>
  <si>
    <t>COLLEGE PRIVE LA SALLE SAINT JOSEPH</t>
  </si>
  <si>
    <t>ARGENTRE DU PLESSIS</t>
  </si>
  <si>
    <t>0350851K</t>
  </si>
  <si>
    <t>COLLEGE PRIVE SAINT JOSEPH</t>
  </si>
  <si>
    <t>BAIN DE BRETAGNE</t>
  </si>
  <si>
    <t>0350852L</t>
  </si>
  <si>
    <t>0350853M</t>
  </si>
  <si>
    <t>0352972R</t>
  </si>
  <si>
    <t>COLLEGE PRIVE SAINT LOUIS</t>
  </si>
  <si>
    <t>0353006C</t>
  </si>
  <si>
    <t>COLLEGE PRIVE LEONTINE DOLIVET</t>
  </si>
  <si>
    <t>0350854N</t>
  </si>
  <si>
    <t>0350855P</t>
  </si>
  <si>
    <t>COLLEGE PRIVE SAINTE CROIX</t>
  </si>
  <si>
    <t>0350857S</t>
  </si>
  <si>
    <t>COLLEGE PRIVE SAINT GILDUIN</t>
  </si>
  <si>
    <t>0350767U</t>
  </si>
  <si>
    <t>COLLEGE PRIVE SAINT MAGLOIRE</t>
  </si>
  <si>
    <t>DOL DE BRETAGNE</t>
  </si>
  <si>
    <t>0350770X</t>
  </si>
  <si>
    <t>COLLEGE PRIVE SAINTE MARIE</t>
  </si>
  <si>
    <t>0351997F</t>
  </si>
  <si>
    <t>COLLEGE PRIVE SAINTE JEANNE D ARC LA SALLE</t>
  </si>
  <si>
    <t>0350864Z</t>
  </si>
  <si>
    <t>0350866B</t>
  </si>
  <si>
    <t>0350863Y</t>
  </si>
  <si>
    <t>LA GUERCHE DE BRETAGNE</t>
  </si>
  <si>
    <t>0353036K</t>
  </si>
  <si>
    <t>0350867C</t>
  </si>
  <si>
    <t>COLLEGE PRIVE SAINT MICHEL</t>
  </si>
  <si>
    <t>0350883V</t>
  </si>
  <si>
    <t>COLLEGE PRIVE JEANNE D ARC</t>
  </si>
  <si>
    <t>0350868D</t>
  </si>
  <si>
    <t>0350870F</t>
  </si>
  <si>
    <t>COLLEGE PRIVE LA PROVIDENCE</t>
  </si>
  <si>
    <t>MONTAUBAN DE BRETAGNE</t>
  </si>
  <si>
    <t>0350872H</t>
  </si>
  <si>
    <t>COLLEGE PRIVE SAINT LOUIS MARIE</t>
  </si>
  <si>
    <t>MONTFORT SUR MEU</t>
  </si>
  <si>
    <t>0350874K</t>
  </si>
  <si>
    <t>COLLEGE PRIVE SAINT YVES</t>
  </si>
  <si>
    <t>0352319F</t>
  </si>
  <si>
    <t>COLLEGE PRIVE SAINT GABRIEL</t>
  </si>
  <si>
    <t>0350875L</t>
  </si>
  <si>
    <t>0350877N</t>
  </si>
  <si>
    <t>0350878P</t>
  </si>
  <si>
    <t>COLLEGE PRIVE DE L HERMINE</t>
  </si>
  <si>
    <t>PLELAN LE GRAND</t>
  </si>
  <si>
    <t>0350775C</t>
  </si>
  <si>
    <t>COLLEGE PRIVE LE CLEU SAINT JOSEPH</t>
  </si>
  <si>
    <t>0350836U</t>
  </si>
  <si>
    <t>COLLEGE PRIVE SAINT MARTIN QUARTIER SAINTE GENEVIEVE</t>
  </si>
  <si>
    <t>0352069J</t>
  </si>
  <si>
    <t>COLLEGE PRIVE SAINT VINCENT PROVIDENCE</t>
  </si>
  <si>
    <t>0352070K</t>
  </si>
  <si>
    <t>COLLEGE PRIVE ASSOMPTION</t>
  </si>
  <si>
    <t>0350839X</t>
  </si>
  <si>
    <t>COLLEGE PRIVE SAINT HELIER</t>
  </si>
  <si>
    <t>0352071L</t>
  </si>
  <si>
    <t>COLLEGE PRIVE JOSEPHINE BAKHITA</t>
  </si>
  <si>
    <t>0350781J</t>
  </si>
  <si>
    <t>COLLEGE PRIVE NOTRE DAME DU VIEUX COURS</t>
  </si>
  <si>
    <t>0350835T</t>
  </si>
  <si>
    <t>COLLEGE PRIVE LA TOUR D AUVERGNE LA SALLE</t>
  </si>
  <si>
    <t>0350881T</t>
  </si>
  <si>
    <t>SAINT AUBIN D AUBIGNE</t>
  </si>
  <si>
    <t>0350882U</t>
  </si>
  <si>
    <t>COLLEGE PRIVE SAINTE ANNE</t>
  </si>
  <si>
    <t>SAINT AUBIN DU CORMIER</t>
  </si>
  <si>
    <t>0353083L</t>
  </si>
  <si>
    <t>COLLEGE PRIVE SAINT PAUL</t>
  </si>
  <si>
    <t>0350885X</t>
  </si>
  <si>
    <t>COLLEGE PRIVE JULIEN MAUNOIR</t>
  </si>
  <si>
    <t>SAINT GEORGES DE REINTEMBAULT</t>
  </si>
  <si>
    <t>0350780H</t>
  </si>
  <si>
    <t>COLLEGE PRIVE IMMACULEE</t>
  </si>
  <si>
    <t>0350785N</t>
  </si>
  <si>
    <t>COLLEGE PRIVE MOKA SAINTE FAMILLE</t>
  </si>
  <si>
    <t>0350889B</t>
  </si>
  <si>
    <t>COLLEGE PRIVE SACRE COEUR</t>
  </si>
  <si>
    <t>0350773A</t>
  </si>
  <si>
    <t>COLLEGE PRIVE CHOISY</t>
  </si>
  <si>
    <t>0350887Z</t>
  </si>
  <si>
    <t>COLLEGE PRIVE NOTRE DAME</t>
  </si>
  <si>
    <t>0350891D</t>
  </si>
  <si>
    <t>COLLEGE PRIVE SAINT JOSEPH LA SALLE</t>
  </si>
  <si>
    <t>0350848G</t>
  </si>
  <si>
    <t>COLLEGE PRIVE SAINT ANDRE</t>
  </si>
  <si>
    <t>0350869E</t>
  </si>
  <si>
    <t>VAL D ANAST</t>
  </si>
  <si>
    <t>0351785A</t>
  </si>
  <si>
    <t>0350892E</t>
  </si>
  <si>
    <t>COLLEGE PRIVE STE JEANNE D ARC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</si>
</sst>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F_-;\-* #,##0.00\ _F_-;_-* &quot;-&quot;??\ _F_-;_-@_-"/>
    <numFmt numFmtId="165" formatCode="dd/mm/yy;@"/>
    <numFmt numFmtId="166" formatCode="_-* #,##0\ _F_-;\-* #,##0\ _F_-;_-* &quot;-&quot;??\ _F_-;_-@_-"/>
  </numFmts>
  <fonts count="39" x14ac:knownFonts="1">
    <font>
      <sz val="10"/>
      <name val="Arial"/>
    </font>
    <font>
      <sz val="11"/>
      <color theme="1"/>
      <name val="Calibri"/>
      <family val="2"/>
      <scheme val="minor"/>
    </font>
    <font>
      <sz val="10"/>
      <name val="Arial"/>
      <family val="2"/>
    </font>
    <font>
      <sz val="8"/>
      <name val="Arial"/>
      <family val="2"/>
    </font>
    <font>
      <b/>
      <sz val="10"/>
      <name val="Arial"/>
      <family val="2"/>
    </font>
    <font>
      <b/>
      <sz val="14"/>
      <name val="Arial"/>
      <family val="2"/>
    </font>
    <font>
      <b/>
      <sz val="8"/>
      <name val="Arial"/>
      <family val="2"/>
    </font>
    <font>
      <b/>
      <sz val="12"/>
      <name val="Arial"/>
      <family val="2"/>
    </font>
    <font>
      <sz val="10"/>
      <name val="Arial"/>
      <family val="2"/>
    </font>
    <font>
      <b/>
      <sz val="8"/>
      <color indexed="10"/>
      <name val="Arial"/>
      <family val="2"/>
    </font>
    <font>
      <b/>
      <u/>
      <sz val="10"/>
      <name val="Arial"/>
      <family val="2"/>
    </font>
    <font>
      <b/>
      <u/>
      <sz val="12"/>
      <name val="Arial"/>
      <family val="2"/>
    </font>
    <font>
      <b/>
      <sz val="11"/>
      <name val="Arial"/>
      <family val="2"/>
    </font>
    <font>
      <sz val="11"/>
      <name val="Arial"/>
      <family val="2"/>
    </font>
    <font>
      <sz val="11"/>
      <name val="Arial"/>
      <family val="2"/>
    </font>
    <font>
      <b/>
      <i/>
      <u/>
      <sz val="10"/>
      <name val="Arial"/>
      <family val="2"/>
    </font>
    <font>
      <b/>
      <sz val="11"/>
      <color indexed="12"/>
      <name val="Arial"/>
      <family val="2"/>
    </font>
    <font>
      <b/>
      <u/>
      <sz val="11"/>
      <color indexed="12"/>
      <name val="Arial"/>
      <family val="2"/>
    </font>
    <font>
      <b/>
      <i/>
      <sz val="10"/>
      <name val="Arial"/>
      <family val="2"/>
    </font>
    <font>
      <sz val="12"/>
      <color theme="1"/>
      <name val="Calibri"/>
      <family val="2"/>
      <scheme val="minor"/>
    </font>
    <font>
      <b/>
      <sz val="8"/>
      <color rgb="FFFF0000"/>
      <name val="Arial"/>
      <family val="2"/>
    </font>
    <font>
      <sz val="10"/>
      <color theme="1"/>
      <name val="Arial"/>
      <family val="2"/>
    </font>
    <font>
      <b/>
      <sz val="11"/>
      <color rgb="FFFF0000"/>
      <name val="Arial"/>
      <family val="2"/>
    </font>
    <font>
      <b/>
      <sz val="12"/>
      <color rgb="FFFF0000"/>
      <name val="Arial"/>
      <family val="2"/>
    </font>
    <font>
      <b/>
      <sz val="10"/>
      <color rgb="FFFF0000"/>
      <name val="Arial"/>
      <family val="2"/>
    </font>
    <font>
      <sz val="11"/>
      <color rgb="FFFF0000"/>
      <name val="Arial"/>
      <family val="2"/>
    </font>
    <font>
      <sz val="10"/>
      <color rgb="FFFF0000"/>
      <name val="Arial"/>
      <family val="2"/>
    </font>
    <font>
      <sz val="10"/>
      <color rgb="FF000000"/>
      <name val="Arial"/>
      <family val="2"/>
    </font>
    <font>
      <i/>
      <sz val="10"/>
      <color rgb="FF000000"/>
      <name val="Arial"/>
      <family val="2"/>
    </font>
    <font>
      <b/>
      <sz val="18"/>
      <name val="Arial"/>
      <family val="2"/>
    </font>
    <font>
      <sz val="12"/>
      <name val="Calibri"/>
      <family val="2"/>
      <scheme val="minor"/>
    </font>
    <font>
      <b/>
      <sz val="8"/>
      <name val="Calibri"/>
      <family val="2"/>
      <scheme val="minor"/>
    </font>
    <font>
      <sz val="8"/>
      <name val="Calibri"/>
      <family val="2"/>
      <scheme val="minor"/>
    </font>
    <font>
      <b/>
      <sz val="12"/>
      <name val="Calibri"/>
      <family val="2"/>
      <scheme val="minor"/>
    </font>
    <font>
      <sz val="10"/>
      <name val="Calibri"/>
      <family val="2"/>
      <scheme val="minor"/>
    </font>
    <font>
      <sz val="10"/>
      <color theme="0"/>
      <name val="Arial"/>
      <family val="2"/>
    </font>
    <font>
      <sz val="10"/>
      <color theme="0"/>
      <name val="Arial"/>
    </font>
    <font>
      <sz val="12"/>
      <color theme="0"/>
      <name val="Calibri"/>
      <family val="2"/>
      <scheme val="minor"/>
    </font>
    <font>
      <sz val="11"/>
      <color theme="0"/>
      <name val="Arial"/>
      <family val="2"/>
    </font>
  </fonts>
  <fills count="13">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0" fontId="1" fillId="0" borderId="0"/>
  </cellStyleXfs>
  <cellXfs count="243">
    <xf numFmtId="0" fontId="0" fillId="0" borderId="0" xfId="0"/>
    <xf numFmtId="0" fontId="0" fillId="0" borderId="0" xfId="0" applyAlignment="1">
      <alignment horizontal="center"/>
    </xf>
    <xf numFmtId="0" fontId="4" fillId="0" borderId="0" xfId="0" applyFont="1"/>
    <xf numFmtId="0" fontId="0" fillId="0" borderId="1" xfId="0" applyBorder="1" applyAlignment="1">
      <alignment vertical="center" wrapText="1"/>
    </xf>
    <xf numFmtId="0" fontId="0" fillId="0" borderId="0" xfId="0" applyAlignment="1">
      <alignment vertical="center" wrapText="1"/>
    </xf>
    <xf numFmtId="0" fontId="4" fillId="0" borderId="2" xfId="0" applyFont="1" applyBorder="1" applyAlignment="1">
      <alignment vertical="center" wrapText="1"/>
    </xf>
    <xf numFmtId="0" fontId="0" fillId="0" borderId="0" xfId="0" applyAlignment="1">
      <alignment horizontal="left"/>
    </xf>
    <xf numFmtId="3" fontId="0" fillId="0" borderId="0" xfId="0" applyNumberFormat="1"/>
    <xf numFmtId="3" fontId="0" fillId="0" borderId="0" xfId="0" applyNumberFormat="1" applyAlignment="1">
      <alignment horizontal="right"/>
    </xf>
    <xf numFmtId="0" fontId="7" fillId="0" borderId="0" xfId="0" applyFont="1" applyAlignment="1">
      <alignment horizontal="left"/>
    </xf>
    <xf numFmtId="3" fontId="4" fillId="0" borderId="0" xfId="0" applyNumberFormat="1" applyFont="1"/>
    <xf numFmtId="3" fontId="8" fillId="0" borderId="0" xfId="0" applyNumberFormat="1" applyFont="1" applyAlignment="1">
      <alignment horizontal="right"/>
    </xf>
    <xf numFmtId="3" fontId="3" fillId="0" borderId="0" xfId="0" applyNumberFormat="1" applyFont="1"/>
    <xf numFmtId="3" fontId="4" fillId="0" borderId="0" xfId="0" applyNumberFormat="1" applyFont="1" applyAlignment="1">
      <alignment horizontal="center"/>
    </xf>
    <xf numFmtId="3" fontId="0" fillId="0" borderId="0" xfId="0" applyNumberFormat="1" applyAlignment="1">
      <alignment horizontal="center"/>
    </xf>
    <xf numFmtId="0" fontId="0" fillId="0" borderId="0" xfId="0" applyAlignment="1">
      <alignment horizontal="right"/>
    </xf>
    <xf numFmtId="3" fontId="8" fillId="0" borderId="0" xfId="0" applyNumberFormat="1" applyFont="1" applyAlignment="1">
      <alignment horizontal="center"/>
    </xf>
    <xf numFmtId="3" fontId="4" fillId="0" borderId="3" xfId="0" applyNumberFormat="1" applyFont="1" applyBorder="1" applyAlignment="1">
      <alignment horizontal="center"/>
    </xf>
    <xf numFmtId="3" fontId="4" fillId="0" borderId="4" xfId="0" applyNumberFormat="1" applyFont="1" applyBorder="1" applyAlignment="1">
      <alignment horizontal="center"/>
    </xf>
    <xf numFmtId="3" fontId="4" fillId="0" borderId="4" xfId="0" applyNumberFormat="1" applyFont="1" applyBorder="1"/>
    <xf numFmtId="3" fontId="0" fillId="0" borderId="0" xfId="0" applyNumberFormat="1" applyAlignment="1">
      <alignment horizontal="center" wrapText="1"/>
    </xf>
    <xf numFmtId="0" fontId="4" fillId="0" borderId="4" xfId="0" applyFont="1" applyBorder="1" applyAlignment="1">
      <alignment horizontal="left" vertical="center"/>
    </xf>
    <xf numFmtId="0" fontId="4" fillId="0" borderId="0" xfId="0" applyFont="1" applyAlignment="1">
      <alignment horizontal="left" vertical="center"/>
    </xf>
    <xf numFmtId="3" fontId="3" fillId="0" borderId="0" xfId="0" applyNumberFormat="1" applyFont="1" applyAlignment="1">
      <alignment horizontal="right" vertical="center"/>
    </xf>
    <xf numFmtId="0" fontId="4" fillId="0" borderId="4" xfId="0" quotePrefix="1" applyFont="1" applyBorder="1" applyAlignment="1">
      <alignment horizontal="left" vertical="center"/>
    </xf>
    <xf numFmtId="0" fontId="4" fillId="0" borderId="0" xfId="0" quotePrefix="1" applyFont="1" applyAlignment="1">
      <alignment horizontal="left" vertical="center"/>
    </xf>
    <xf numFmtId="3" fontId="3" fillId="0" borderId="0" xfId="0" applyNumberFormat="1" applyFont="1" applyAlignment="1">
      <alignment vertical="center"/>
    </xf>
    <xf numFmtId="0" fontId="3" fillId="0" borderId="0" xfId="0" applyFont="1" applyAlignment="1">
      <alignment vertical="center"/>
    </xf>
    <xf numFmtId="3" fontId="6" fillId="0" borderId="5" xfId="0" applyNumberFormat="1" applyFont="1" applyBorder="1" applyAlignment="1">
      <alignment vertical="center"/>
    </xf>
    <xf numFmtId="3" fontId="6" fillId="0" borderId="0" xfId="0" applyNumberFormat="1" applyFont="1" applyAlignment="1">
      <alignment vertical="center"/>
    </xf>
    <xf numFmtId="3" fontId="6" fillId="0" borderId="6" xfId="0" applyNumberFormat="1" applyFont="1" applyBorder="1" applyAlignment="1">
      <alignment vertical="center"/>
    </xf>
    <xf numFmtId="3" fontId="9" fillId="0" borderId="0" xfId="0" applyNumberFormat="1" applyFont="1" applyAlignment="1">
      <alignment horizontal="center" vertical="center"/>
    </xf>
    <xf numFmtId="3" fontId="0" fillId="0" borderId="0" xfId="0" applyNumberFormat="1" applyAlignment="1">
      <alignment vertical="center"/>
    </xf>
    <xf numFmtId="0" fontId="0" fillId="0" borderId="0" xfId="0" applyAlignment="1">
      <alignment vertical="center"/>
    </xf>
    <xf numFmtId="0" fontId="10" fillId="0" borderId="0" xfId="0" applyFont="1" applyAlignment="1">
      <alignment horizontal="left" vertical="center"/>
    </xf>
    <xf numFmtId="0" fontId="0" fillId="0" borderId="0" xfId="0" quotePrefix="1" applyAlignment="1">
      <alignment horizontal="left"/>
    </xf>
    <xf numFmtId="3" fontId="3" fillId="0" borderId="0" xfId="0" applyNumberFormat="1" applyFont="1" applyAlignment="1">
      <alignment horizontal="right"/>
    </xf>
    <xf numFmtId="0" fontId="0" fillId="0" borderId="0" xfId="0" quotePrefix="1" applyAlignment="1">
      <alignment horizontal="left" vertical="center"/>
    </xf>
    <xf numFmtId="3" fontId="0" fillId="0" borderId="0" xfId="0" applyNumberFormat="1" applyAlignment="1">
      <alignment horizontal="right" vertical="center"/>
    </xf>
    <xf numFmtId="0" fontId="4" fillId="2" borderId="7" xfId="0" applyFont="1" applyFill="1" applyBorder="1" applyAlignment="1">
      <alignment horizontal="left" vertical="center"/>
    </xf>
    <xf numFmtId="0" fontId="0" fillId="0" borderId="0" xfId="0" applyAlignment="1">
      <alignment horizontal="left" vertical="center"/>
    </xf>
    <xf numFmtId="0" fontId="4" fillId="0" borderId="1" xfId="0" applyFont="1" applyBorder="1" applyAlignment="1">
      <alignment vertical="center" wrapText="1"/>
    </xf>
    <xf numFmtId="0" fontId="10" fillId="0" borderId="0" xfId="0" applyFont="1"/>
    <xf numFmtId="3" fontId="3" fillId="0" borderId="4" xfId="0" applyNumberFormat="1" applyFont="1" applyBorder="1" applyAlignment="1" applyProtection="1">
      <alignment horizontal="right" vertical="center"/>
      <protection locked="0"/>
    </xf>
    <xf numFmtId="3" fontId="3" fillId="0" borderId="4" xfId="0" applyNumberFormat="1" applyFont="1" applyBorder="1" applyAlignment="1" applyProtection="1">
      <alignment vertical="center"/>
      <protection locked="0"/>
    </xf>
    <xf numFmtId="3" fontId="4" fillId="2" borderId="7" xfId="0" applyNumberFormat="1" applyFont="1" applyFill="1" applyBorder="1" applyAlignment="1">
      <alignment horizontal="right" vertical="center"/>
    </xf>
    <xf numFmtId="0" fontId="14" fillId="0" borderId="0" xfId="0" applyFont="1"/>
    <xf numFmtId="0" fontId="12" fillId="0" borderId="0" xfId="0" applyFont="1"/>
    <xf numFmtId="1" fontId="0" fillId="0" borderId="0" xfId="0" applyNumberFormat="1"/>
    <xf numFmtId="1" fontId="14" fillId="0" borderId="0" xfId="0" applyNumberFormat="1" applyFont="1"/>
    <xf numFmtId="0" fontId="13" fillId="0" borderId="0" xfId="0" applyFont="1"/>
    <xf numFmtId="0" fontId="12" fillId="3" borderId="8" xfId="0" applyFont="1" applyFill="1" applyBorder="1"/>
    <xf numFmtId="0" fontId="12" fillId="3" borderId="9" xfId="0" applyFont="1" applyFill="1" applyBorder="1"/>
    <xf numFmtId="0" fontId="12" fillId="3" borderId="9" xfId="0" applyFont="1" applyFill="1" applyBorder="1" applyAlignment="1">
      <alignment horizontal="left"/>
    </xf>
    <xf numFmtId="0" fontId="13" fillId="0" borderId="0" xfId="0" applyFont="1" applyAlignment="1">
      <alignment horizontal="center"/>
    </xf>
    <xf numFmtId="0" fontId="15" fillId="0" borderId="0" xfId="0" applyFont="1"/>
    <xf numFmtId="0" fontId="16" fillId="0" borderId="0" xfId="0" applyFont="1"/>
    <xf numFmtId="0" fontId="17" fillId="0" borderId="0" xfId="0" applyFont="1"/>
    <xf numFmtId="0" fontId="12" fillId="2" borderId="8" xfId="0" applyFont="1" applyFill="1" applyBorder="1"/>
    <xf numFmtId="0" fontId="4" fillId="0" borderId="4" xfId="0" applyFont="1" applyBorder="1" applyAlignment="1" applyProtection="1">
      <alignment horizontal="left" vertical="center"/>
      <protection locked="0"/>
    </xf>
    <xf numFmtId="165" fontId="3" fillId="0" borderId="4" xfId="0" applyNumberFormat="1" applyFont="1" applyBorder="1" applyAlignment="1" applyProtection="1">
      <alignment horizontal="right" vertical="center"/>
      <protection locked="0"/>
    </xf>
    <xf numFmtId="3" fontId="3" fillId="6" borderId="4" xfId="0" applyNumberFormat="1" applyFont="1" applyFill="1" applyBorder="1" applyAlignment="1">
      <alignment horizontal="right" vertical="center"/>
    </xf>
    <xf numFmtId="3" fontId="6" fillId="6" borderId="4" xfId="0" applyNumberFormat="1" applyFont="1" applyFill="1" applyBorder="1" applyAlignment="1">
      <alignment vertical="center"/>
    </xf>
    <xf numFmtId="0" fontId="12" fillId="6" borderId="11" xfId="0" applyFont="1" applyFill="1" applyBorder="1" applyAlignment="1">
      <alignment vertical="center" wrapText="1"/>
    </xf>
    <xf numFmtId="9" fontId="13" fillId="6" borderId="4" xfId="0" applyNumberFormat="1" applyFont="1" applyFill="1" applyBorder="1" applyAlignment="1">
      <alignment horizontal="center"/>
    </xf>
    <xf numFmtId="9" fontId="12" fillId="2" borderId="12" xfId="2" applyFont="1" applyFill="1" applyBorder="1"/>
    <xf numFmtId="166" fontId="12" fillId="2" borderId="12" xfId="1" applyNumberFormat="1" applyFont="1" applyFill="1" applyBorder="1"/>
    <xf numFmtId="166" fontId="12" fillId="3" borderId="7" xfId="1" applyNumberFormat="1" applyFont="1" applyFill="1" applyBorder="1"/>
    <xf numFmtId="166" fontId="4" fillId="3" borderId="4" xfId="1" applyNumberFormat="1" applyFont="1" applyFill="1" applyBorder="1"/>
    <xf numFmtId="166" fontId="4" fillId="6" borderId="13" xfId="1" applyNumberFormat="1" applyFont="1" applyFill="1" applyBorder="1"/>
    <xf numFmtId="1" fontId="3" fillId="0" borderId="4" xfId="0" applyNumberFormat="1" applyFont="1" applyBorder="1" applyAlignment="1" applyProtection="1">
      <alignment horizontal="right" vertical="center"/>
      <protection locked="0"/>
    </xf>
    <xf numFmtId="0" fontId="10" fillId="6" borderId="0" xfId="0" applyFont="1" applyFill="1"/>
    <xf numFmtId="0" fontId="4" fillId="6" borderId="0" xfId="0" applyFont="1" applyFill="1"/>
    <xf numFmtId="3" fontId="3" fillId="0" borderId="0" xfId="0" applyNumberFormat="1" applyFont="1" applyAlignment="1" applyProtection="1">
      <alignment horizontal="right" vertical="center"/>
      <protection locked="0"/>
    </xf>
    <xf numFmtId="3" fontId="3" fillId="0" borderId="0" xfId="0" applyNumberFormat="1" applyFont="1" applyAlignment="1" applyProtection="1">
      <alignment vertical="center"/>
      <protection locked="0"/>
    </xf>
    <xf numFmtId="0" fontId="4" fillId="0" borderId="0" xfId="0" applyFont="1" applyAlignment="1" applyProtection="1">
      <alignment horizontal="left" vertical="center"/>
      <protection locked="0"/>
    </xf>
    <xf numFmtId="3" fontId="3" fillId="6" borderId="4" xfId="0" applyNumberFormat="1" applyFont="1" applyFill="1" applyBorder="1" applyAlignment="1">
      <alignment vertical="center"/>
    </xf>
    <xf numFmtId="0" fontId="12" fillId="0" borderId="14" xfId="0" applyFont="1" applyBorder="1" applyAlignment="1" applyProtection="1">
      <alignment vertical="center" wrapText="1"/>
      <protection locked="0"/>
    </xf>
    <xf numFmtId="0" fontId="13" fillId="0" borderId="14" xfId="0" applyFont="1" applyBorder="1" applyAlignment="1" applyProtection="1">
      <alignment vertical="center" wrapText="1"/>
      <protection locked="0"/>
    </xf>
    <xf numFmtId="166" fontId="12" fillId="6" borderId="12" xfId="1" applyNumberFormat="1" applyFont="1" applyFill="1" applyBorder="1"/>
    <xf numFmtId="0" fontId="12" fillId="7" borderId="9" xfId="0" applyFont="1" applyFill="1" applyBorder="1"/>
    <xf numFmtId="166" fontId="12" fillId="7" borderId="12" xfId="1" applyNumberFormat="1" applyFont="1" applyFill="1" applyBorder="1"/>
    <xf numFmtId="0" fontId="8" fillId="0" borderId="0" xfId="0" applyFont="1" applyAlignment="1">
      <alignment wrapText="1"/>
    </xf>
    <xf numFmtId="3" fontId="18" fillId="2" borderId="7" xfId="0" applyNumberFormat="1" applyFont="1" applyFill="1" applyBorder="1" applyAlignment="1">
      <alignment horizontal="right" vertical="center"/>
    </xf>
    <xf numFmtId="0" fontId="4" fillId="3" borderId="7" xfId="0" applyFont="1" applyFill="1" applyBorder="1" applyAlignment="1">
      <alignment horizontal="center" wrapText="1"/>
    </xf>
    <xf numFmtId="166" fontId="12" fillId="0" borderId="0" xfId="1" applyNumberFormat="1" applyFont="1" applyFill="1" applyBorder="1"/>
    <xf numFmtId="9" fontId="12" fillId="0" borderId="0" xfId="2" applyFont="1" applyFill="1" applyBorder="1"/>
    <xf numFmtId="0" fontId="0" fillId="0" borderId="0" xfId="0"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2" fillId="0" borderId="1" xfId="0" applyFont="1" applyBorder="1" applyAlignment="1">
      <alignment vertical="center" wrapText="1"/>
    </xf>
    <xf numFmtId="3" fontId="6" fillId="0" borderId="4" xfId="3" applyNumberFormat="1" applyFont="1" applyBorder="1" applyAlignment="1">
      <alignment horizontal="center" vertical="center" wrapText="1"/>
    </xf>
    <xf numFmtId="3" fontId="3" fillId="0" borderId="4" xfId="3" applyNumberFormat="1" applyFont="1" applyBorder="1" applyAlignment="1">
      <alignment vertical="center"/>
    </xf>
    <xf numFmtId="3" fontId="3" fillId="0" borderId="4" xfId="3" applyNumberFormat="1" applyFont="1" applyBorder="1" applyAlignment="1">
      <alignment vertical="center" wrapText="1"/>
    </xf>
    <xf numFmtId="9" fontId="0" fillId="6" borderId="7" xfId="2" applyFont="1" applyFill="1" applyBorder="1" applyAlignment="1">
      <alignment horizontal="center" vertical="center" wrapText="1"/>
    </xf>
    <xf numFmtId="9" fontId="4" fillId="6" borderId="7" xfId="2" applyFont="1" applyFill="1" applyBorder="1" applyAlignment="1">
      <alignment horizontal="center" vertical="center" wrapText="1"/>
    </xf>
    <xf numFmtId="0" fontId="12" fillId="0" borderId="0" xfId="0" applyFont="1" applyAlignment="1">
      <alignment horizontal="left"/>
    </xf>
    <xf numFmtId="0" fontId="19" fillId="0" borderId="0" xfId="0" applyFont="1"/>
    <xf numFmtId="0" fontId="11" fillId="0" borderId="0" xfId="0" applyFont="1"/>
    <xf numFmtId="1" fontId="4" fillId="0" borderId="13" xfId="1" applyNumberFormat="1" applyFont="1" applyBorder="1" applyAlignment="1" applyProtection="1">
      <alignment horizontal="center"/>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right"/>
    </xf>
    <xf numFmtId="0" fontId="4" fillId="2" borderId="21" xfId="0" applyFont="1" applyFill="1" applyBorder="1" applyAlignment="1">
      <alignment horizontal="left" vertical="center"/>
    </xf>
    <xf numFmtId="3" fontId="6" fillId="7" borderId="21" xfId="0" applyNumberFormat="1" applyFont="1" applyFill="1" applyBorder="1" applyAlignment="1">
      <alignment vertical="center"/>
    </xf>
    <xf numFmtId="0" fontId="4" fillId="6" borderId="4" xfId="0" applyFont="1" applyFill="1" applyBorder="1" applyAlignment="1">
      <alignment horizontal="left" vertical="center"/>
    </xf>
    <xf numFmtId="3" fontId="6" fillId="0" borderId="0" xfId="0" applyNumberFormat="1" applyFont="1" applyAlignment="1">
      <alignment horizontal="right" vertical="center"/>
    </xf>
    <xf numFmtId="0" fontId="4" fillId="6" borderId="7" xfId="0" applyFont="1" applyFill="1" applyBorder="1" applyAlignment="1">
      <alignment horizontal="left" vertical="center"/>
    </xf>
    <xf numFmtId="3" fontId="6" fillId="6" borderId="7" xfId="0" applyNumberFormat="1" applyFont="1" applyFill="1" applyBorder="1" applyAlignment="1">
      <alignment vertical="center"/>
    </xf>
    <xf numFmtId="0" fontId="4" fillId="0" borderId="0" xfId="0" applyFont="1" applyAlignment="1">
      <alignment horizontal="left" vertical="center" wrapText="1"/>
    </xf>
    <xf numFmtId="0" fontId="4" fillId="0" borderId="0" xfId="0" applyFont="1" applyAlignment="1">
      <alignment horizontal="left" wrapText="1"/>
    </xf>
    <xf numFmtId="166" fontId="3" fillId="0" borderId="4" xfId="1" applyNumberFormat="1" applyFont="1" applyFill="1" applyBorder="1" applyAlignment="1" applyProtection="1">
      <alignment horizontal="right" vertical="center"/>
      <protection locked="0"/>
    </xf>
    <xf numFmtId="166" fontId="3" fillId="0" borderId="4" xfId="1" applyNumberFormat="1" applyFont="1" applyFill="1" applyBorder="1" applyAlignment="1" applyProtection="1">
      <alignment vertical="center"/>
      <protection locked="0"/>
    </xf>
    <xf numFmtId="3" fontId="3" fillId="0" borderId="4" xfId="0" applyNumberFormat="1" applyFont="1" applyBorder="1" applyAlignment="1" applyProtection="1">
      <alignment horizontal="center" vertical="center"/>
      <protection locked="0"/>
    </xf>
    <xf numFmtId="0" fontId="13" fillId="0" borderId="3" xfId="0" applyFont="1" applyBorder="1" applyAlignment="1">
      <alignment horizontal="center"/>
    </xf>
    <xf numFmtId="3" fontId="4" fillId="0" borderId="7" xfId="0" applyNumberFormat="1" applyFont="1" applyBorder="1" applyAlignment="1" applyProtection="1">
      <alignment horizontal="center"/>
      <protection locked="0"/>
    </xf>
    <xf numFmtId="3" fontId="20" fillId="6" borderId="4" xfId="0" applyNumberFormat="1" applyFont="1" applyFill="1" applyBorder="1" applyAlignment="1">
      <alignment horizontal="center" vertical="center"/>
    </xf>
    <xf numFmtId="3" fontId="6" fillId="0" borderId="0" xfId="3" applyNumberFormat="1" applyFont="1" applyAlignment="1">
      <alignment horizontal="center" vertical="center" wrapText="1"/>
    </xf>
    <xf numFmtId="0" fontId="19" fillId="10" borderId="4" xfId="0" applyFont="1" applyFill="1" applyBorder="1"/>
    <xf numFmtId="0" fontId="19" fillId="10" borderId="4" xfId="0" applyFont="1" applyFill="1" applyBorder="1" applyAlignment="1">
      <alignment wrapText="1"/>
    </xf>
    <xf numFmtId="9" fontId="19" fillId="10" borderId="4" xfId="2" applyFont="1" applyFill="1" applyBorder="1"/>
    <xf numFmtId="0" fontId="4" fillId="0" borderId="0" xfId="0" applyFont="1" applyAlignment="1" applyProtection="1">
      <alignment horizontal="center" vertical="center" wrapText="1"/>
      <protection locked="0"/>
    </xf>
    <xf numFmtId="166" fontId="12" fillId="6" borderId="4" xfId="1" applyNumberFormat="1" applyFont="1" applyFill="1" applyBorder="1"/>
    <xf numFmtId="0" fontId="4" fillId="8" borderId="8"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1" fillId="0" borderId="0" xfId="3" applyAlignment="1">
      <alignment horizontal="center"/>
    </xf>
    <xf numFmtId="3" fontId="3" fillId="0" borderId="0" xfId="3" applyNumberFormat="1" applyFont="1" applyAlignment="1">
      <alignment vertical="center" wrapText="1"/>
    </xf>
    <xf numFmtId="0" fontId="19" fillId="10" borderId="4" xfId="0" applyFont="1" applyFill="1" applyBorder="1" applyAlignment="1">
      <alignment horizontal="center" vertical="center"/>
    </xf>
    <xf numFmtId="0" fontId="19" fillId="10" borderId="4" xfId="0" applyFont="1" applyFill="1" applyBorder="1" applyAlignment="1">
      <alignment horizontal="center" vertical="center" wrapText="1"/>
    </xf>
    <xf numFmtId="0" fontId="0" fillId="10" borderId="0" xfId="0" applyFill="1"/>
    <xf numFmtId="0" fontId="2" fillId="0" borderId="0" xfId="0" applyFont="1"/>
    <xf numFmtId="0" fontId="2" fillId="0" borderId="0" xfId="0" applyFont="1" applyAlignment="1">
      <alignment horizontal="center" textRotation="255"/>
    </xf>
    <xf numFmtId="0" fontId="0" fillId="0" borderId="0" xfId="0" applyAlignment="1">
      <alignment horizontal="center" textRotation="255"/>
    </xf>
    <xf numFmtId="0" fontId="24" fillId="3" borderId="4" xfId="0" applyFont="1" applyFill="1" applyBorder="1" applyAlignment="1">
      <alignment horizontal="center"/>
    </xf>
    <xf numFmtId="0" fontId="22" fillId="3" borderId="7" xfId="0" applyFont="1" applyFill="1" applyBorder="1" applyAlignment="1">
      <alignment horizontal="center"/>
    </xf>
    <xf numFmtId="166" fontId="22" fillId="6" borderId="12" xfId="1" applyNumberFormat="1" applyFont="1" applyFill="1" applyBorder="1" applyAlignment="1">
      <alignment horizontal="center"/>
    </xf>
    <xf numFmtId="0" fontId="2" fillId="0" borderId="0" xfId="0" applyFont="1" applyAlignment="1">
      <alignment wrapText="1"/>
    </xf>
    <xf numFmtId="0" fontId="27" fillId="0" borderId="0" xfId="0" applyFont="1"/>
    <xf numFmtId="0" fontId="21" fillId="0" borderId="0" xfId="0" applyFont="1"/>
    <xf numFmtId="0" fontId="21" fillId="10" borderId="4" xfId="0" applyFont="1" applyFill="1" applyBorder="1" applyAlignment="1">
      <alignment horizontal="center" vertical="center"/>
    </xf>
    <xf numFmtId="0" fontId="21" fillId="10" borderId="4" xfId="0" applyFont="1" applyFill="1" applyBorder="1" applyAlignment="1">
      <alignment horizontal="center" vertical="center" wrapText="1"/>
    </xf>
    <xf numFmtId="0" fontId="21" fillId="10" borderId="4" xfId="0" applyFont="1" applyFill="1" applyBorder="1" applyAlignment="1">
      <alignment wrapText="1"/>
    </xf>
    <xf numFmtId="9" fontId="21" fillId="10" borderId="4" xfId="2" applyFont="1" applyFill="1" applyBorder="1"/>
    <xf numFmtId="0" fontId="21" fillId="10" borderId="4" xfId="0" applyFont="1" applyFill="1" applyBorder="1"/>
    <xf numFmtId="0" fontId="28" fillId="0" borderId="0" xfId="0" applyFont="1"/>
    <xf numFmtId="0" fontId="30" fillId="11" borderId="4" xfId="0" applyFont="1" applyFill="1" applyBorder="1" applyAlignment="1">
      <alignment horizontal="left" vertical="center" wrapText="1"/>
    </xf>
    <xf numFmtId="0" fontId="30" fillId="0" borderId="4" xfId="0" applyFont="1" applyBorder="1" applyAlignment="1">
      <alignment horizontal="left" vertical="center" wrapText="1"/>
    </xf>
    <xf numFmtId="0" fontId="31" fillId="9" borderId="4" xfId="0" applyFont="1" applyFill="1" applyBorder="1" applyAlignment="1">
      <alignment horizontal="center" vertical="center"/>
    </xf>
    <xf numFmtId="0" fontId="32" fillId="11" borderId="4" xfId="0" applyFont="1" applyFill="1" applyBorder="1" applyAlignment="1">
      <alignment horizontal="left" vertical="center" wrapText="1"/>
    </xf>
    <xf numFmtId="0" fontId="32" fillId="11" borderId="4" xfId="0" applyFont="1" applyFill="1" applyBorder="1" applyAlignment="1">
      <alignment horizontal="left" wrapText="1"/>
    </xf>
    <xf numFmtId="0" fontId="32" fillId="11" borderId="0" xfId="0" applyFont="1" applyFill="1"/>
    <xf numFmtId="0" fontId="33" fillId="9" borderId="4" xfId="0" applyFont="1" applyFill="1" applyBorder="1" applyAlignment="1">
      <alignment horizontal="center" vertical="center"/>
    </xf>
    <xf numFmtId="0" fontId="30" fillId="6" borderId="4" xfId="0" applyFont="1" applyFill="1" applyBorder="1" applyAlignment="1">
      <alignment horizontal="left" vertical="center" wrapText="1"/>
    </xf>
    <xf numFmtId="0" fontId="30" fillId="12" borderId="4" xfId="0" applyFont="1" applyFill="1" applyBorder="1" applyAlignment="1">
      <alignment horizontal="left" vertical="center" wrapText="1"/>
    </xf>
    <xf numFmtId="0" fontId="34" fillId="0" borderId="0" xfId="0" applyFont="1"/>
    <xf numFmtId="0" fontId="19" fillId="0" borderId="13" xfId="0" applyFont="1" applyBorder="1" applyAlignment="1">
      <alignment horizontal="left" vertical="center" wrapText="1"/>
    </xf>
    <xf numFmtId="0" fontId="19" fillId="0" borderId="4" xfId="0" applyFont="1" applyBorder="1" applyAlignment="1">
      <alignment horizontal="left" vertical="center" wrapText="1"/>
    </xf>
    <xf numFmtId="0" fontId="19" fillId="11" borderId="4" xfId="0" applyFont="1" applyFill="1" applyBorder="1" applyAlignment="1">
      <alignment horizontal="left" vertical="center" wrapText="1"/>
    </xf>
    <xf numFmtId="0" fontId="2" fillId="0" borderId="2" xfId="0" applyFont="1" applyBorder="1" applyAlignment="1">
      <alignment vertical="center" wrapText="1"/>
    </xf>
    <xf numFmtId="0" fontId="4" fillId="0" borderId="28" xfId="0" applyFont="1" applyBorder="1" applyAlignment="1">
      <alignment vertical="center" textRotation="255" wrapText="1"/>
    </xf>
    <xf numFmtId="0" fontId="22" fillId="0" borderId="0" xfId="0" applyFont="1"/>
    <xf numFmtId="0" fontId="35" fillId="0" borderId="0" xfId="0" applyFont="1" applyAlignment="1">
      <alignment horizontal="center"/>
    </xf>
    <xf numFmtId="0" fontId="36" fillId="0" borderId="0" xfId="0" applyFont="1" applyAlignment="1">
      <alignment horizontal="center"/>
    </xf>
    <xf numFmtId="9" fontId="36" fillId="0" borderId="0" xfId="0" applyNumberFormat="1" applyFont="1" applyAlignment="1">
      <alignment horizontal="center"/>
    </xf>
    <xf numFmtId="166" fontId="36" fillId="0" borderId="0" xfId="0" applyNumberFormat="1" applyFont="1" applyAlignment="1">
      <alignment horizontal="center"/>
    </xf>
    <xf numFmtId="0" fontId="36" fillId="0" borderId="0" xfId="0" applyFont="1"/>
    <xf numFmtId="0" fontId="36" fillId="0" borderId="0" xfId="0" applyFont="1" applyAlignment="1">
      <alignment vertical="center" wrapText="1"/>
    </xf>
    <xf numFmtId="0" fontId="37" fillId="0" borderId="0" xfId="0" applyFont="1" applyAlignment="1">
      <alignment horizontal="center" vertical="center"/>
    </xf>
    <xf numFmtId="0" fontId="37" fillId="0" borderId="0" xfId="0" applyFont="1"/>
    <xf numFmtId="0" fontId="37" fillId="0" borderId="0" xfId="0" applyFont="1" applyAlignment="1">
      <alignment horizontal="center"/>
    </xf>
    <xf numFmtId="0" fontId="38" fillId="0" borderId="0" xfId="0" applyFont="1"/>
    <xf numFmtId="0" fontId="12" fillId="0" borderId="14" xfId="0" applyFont="1" applyBorder="1" applyAlignment="1" applyProtection="1">
      <alignment horizontal="center" vertical="center" wrapText="1"/>
      <protection locked="0"/>
    </xf>
    <xf numFmtId="0" fontId="29" fillId="0" borderId="0" xfId="0" applyFont="1" applyAlignment="1">
      <alignment horizontal="center"/>
    </xf>
    <xf numFmtId="0" fontId="4" fillId="0" borderId="20" xfId="0" applyFont="1" applyBorder="1" applyAlignment="1">
      <alignment horizontal="center" vertical="center" textRotation="255" wrapText="1"/>
    </xf>
    <xf numFmtId="0" fontId="4" fillId="0" borderId="25" xfId="0" applyFont="1" applyBorder="1" applyAlignment="1">
      <alignment horizontal="center" vertical="center" textRotation="255" wrapText="1"/>
    </xf>
    <xf numFmtId="0" fontId="4" fillId="0" borderId="21" xfId="0" applyFont="1" applyBorder="1" applyAlignment="1">
      <alignment horizontal="center" vertical="center" textRotation="255" wrapText="1"/>
    </xf>
    <xf numFmtId="0" fontId="5" fillId="0" borderId="0" xfId="0" applyFont="1" applyAlignment="1">
      <alignment horizontal="center" vertical="center" wrapText="1"/>
    </xf>
    <xf numFmtId="0" fontId="5" fillId="3" borderId="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3" borderId="16" xfId="0" applyFont="1" applyFill="1" applyBorder="1" applyAlignment="1">
      <alignment horizontal="left"/>
    </xf>
    <xf numFmtId="0" fontId="4" fillId="3" borderId="13" xfId="0" applyFont="1" applyFill="1" applyBorder="1" applyAlignment="1">
      <alignment horizontal="left"/>
    </xf>
    <xf numFmtId="0" fontId="2" fillId="0" borderId="4"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6" borderId="4"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4" fillId="3" borderId="17" xfId="0" applyFont="1" applyFill="1" applyBorder="1" applyAlignment="1">
      <alignment horizontal="center"/>
    </xf>
    <xf numFmtId="0" fontId="4" fillId="3" borderId="19" xfId="0" applyFont="1" applyFill="1" applyBorder="1" applyAlignment="1">
      <alignment horizontal="center"/>
    </xf>
    <xf numFmtId="0" fontId="2" fillId="6" borderId="16"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2" fillId="0" borderId="1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2" fillId="0" borderId="0" xfId="0" applyFont="1" applyAlignment="1">
      <alignment horizontal="center"/>
    </xf>
    <xf numFmtId="0" fontId="0" fillId="0" borderId="0" xfId="0" applyAlignment="1">
      <alignment horizontal="center"/>
    </xf>
    <xf numFmtId="0" fontId="26" fillId="0" borderId="0" xfId="0" applyFont="1" applyAlignment="1">
      <alignment horizontal="center" vertical="center" wrapText="1"/>
    </xf>
    <xf numFmtId="0" fontId="12" fillId="7" borderId="8" xfId="0" applyFont="1" applyFill="1" applyBorder="1" applyAlignment="1">
      <alignment horizontal="left"/>
    </xf>
    <xf numFmtId="0" fontId="12" fillId="7" borderId="15" xfId="0" applyFont="1" applyFill="1" applyBorder="1" applyAlignment="1">
      <alignment horizontal="left"/>
    </xf>
    <xf numFmtId="0" fontId="12" fillId="7" borderId="9" xfId="0" applyFont="1" applyFill="1" applyBorder="1" applyAlignment="1">
      <alignment horizontal="left"/>
    </xf>
    <xf numFmtId="0" fontId="12" fillId="6" borderId="8" xfId="0" applyFont="1" applyFill="1" applyBorder="1" applyAlignment="1">
      <alignment horizontal="left"/>
    </xf>
    <xf numFmtId="0" fontId="12" fillId="6" borderId="15" xfId="0" applyFont="1" applyFill="1" applyBorder="1" applyAlignment="1">
      <alignment horizontal="left"/>
    </xf>
    <xf numFmtId="0" fontId="12" fillId="6" borderId="9" xfId="0" applyFont="1" applyFill="1" applyBorder="1" applyAlignment="1">
      <alignment horizontal="left"/>
    </xf>
    <xf numFmtId="0" fontId="13" fillId="0" borderId="0" xfId="0" applyFont="1" applyAlignment="1">
      <alignment horizontal="left"/>
    </xf>
    <xf numFmtId="3" fontId="3" fillId="0" borderId="16" xfId="0" applyNumberFormat="1" applyFont="1" applyBorder="1" applyAlignment="1" applyProtection="1">
      <alignment horizontal="center" vertical="center"/>
      <protection locked="0"/>
    </xf>
    <xf numFmtId="3" fontId="3" fillId="0" borderId="13" xfId="0" applyNumberFormat="1" applyFont="1" applyBorder="1" applyAlignment="1" applyProtection="1">
      <alignment horizontal="center" vertical="center"/>
      <protection locked="0"/>
    </xf>
    <xf numFmtId="0" fontId="11" fillId="0" borderId="0" xfId="0" applyFont="1" applyAlignment="1">
      <alignment horizontal="center"/>
    </xf>
    <xf numFmtId="3" fontId="6" fillId="2" borderId="8"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3" fontId="4" fillId="0" borderId="16" xfId="0" applyNumberFormat="1" applyFont="1" applyBorder="1" applyAlignment="1">
      <alignment horizontal="center" wrapText="1"/>
    </xf>
    <xf numFmtId="0" fontId="0" fillId="0" borderId="13" xfId="0" applyBorder="1"/>
    <xf numFmtId="0" fontId="4" fillId="0" borderId="20" xfId="0" applyFont="1" applyBorder="1" applyAlignment="1">
      <alignment horizontal="center" vertical="center"/>
    </xf>
    <xf numFmtId="0" fontId="4" fillId="0" borderId="21" xfId="0" applyFont="1" applyBorder="1" applyAlignment="1">
      <alignment horizontal="center" vertical="center"/>
    </xf>
    <xf numFmtId="3" fontId="4" fillId="0" borderId="10" xfId="0" applyNumberFormat="1" applyFont="1" applyBorder="1" applyAlignment="1">
      <alignment horizontal="center" wrapText="1"/>
    </xf>
    <xf numFmtId="3" fontId="4" fillId="0" borderId="3" xfId="0" applyNumberFormat="1" applyFont="1" applyBorder="1" applyAlignment="1">
      <alignment horizontal="center"/>
    </xf>
    <xf numFmtId="3" fontId="4" fillId="0" borderId="16" xfId="0" applyNumberFormat="1" applyFont="1" applyBorder="1" applyAlignment="1">
      <alignment horizontal="center"/>
    </xf>
    <xf numFmtId="3" fontId="4" fillId="0" borderId="13" xfId="0" applyNumberFormat="1" applyFont="1" applyBorder="1" applyAlignment="1">
      <alignment horizontal="center"/>
    </xf>
    <xf numFmtId="3" fontId="4" fillId="0" borderId="13" xfId="0" applyNumberFormat="1" applyFont="1" applyBorder="1"/>
    <xf numFmtId="3" fontId="6" fillId="6" borderId="8" xfId="0" applyNumberFormat="1" applyFont="1" applyFill="1" applyBorder="1" applyAlignment="1">
      <alignment horizontal="center" vertical="center"/>
    </xf>
    <xf numFmtId="3" fontId="6" fillId="6" borderId="9" xfId="0" applyNumberFormat="1" applyFont="1" applyFill="1" applyBorder="1" applyAlignment="1">
      <alignment horizontal="center" vertical="center"/>
    </xf>
    <xf numFmtId="3" fontId="6" fillId="0" borderId="0" xfId="0" applyNumberFormat="1" applyFont="1" applyAlignment="1">
      <alignment horizontal="center" vertical="center"/>
    </xf>
    <xf numFmtId="3" fontId="4" fillId="0" borderId="6" xfId="0" applyNumberFormat="1" applyFont="1" applyBorder="1" applyAlignment="1">
      <alignment horizontal="center"/>
    </xf>
    <xf numFmtId="3" fontId="4" fillId="0" borderId="4" xfId="0" applyNumberFormat="1" applyFont="1" applyBorder="1" applyAlignment="1">
      <alignment horizontal="center" vertical="center"/>
    </xf>
    <xf numFmtId="3" fontId="4" fillId="0" borderId="4" xfId="0" applyNumberFormat="1" applyFont="1" applyBorder="1" applyAlignment="1">
      <alignment horizontal="center"/>
    </xf>
    <xf numFmtId="3" fontId="4" fillId="0" borderId="24" xfId="0" applyNumberFormat="1" applyFont="1" applyBorder="1" applyAlignment="1">
      <alignment horizontal="center"/>
    </xf>
    <xf numFmtId="3" fontId="6" fillId="0" borderId="10" xfId="0" applyNumberFormat="1" applyFont="1" applyBorder="1" applyAlignment="1">
      <alignment horizontal="center" wrapText="1"/>
    </xf>
    <xf numFmtId="3" fontId="6" fillId="0" borderId="3" xfId="0" applyNumberFormat="1" applyFont="1" applyBorder="1" applyAlignment="1">
      <alignment horizontal="center"/>
    </xf>
    <xf numFmtId="3" fontId="6" fillId="0" borderId="10" xfId="0" applyNumberFormat="1" applyFont="1" applyBorder="1" applyAlignment="1">
      <alignment horizontal="center" vertical="center" wrapText="1"/>
    </xf>
    <xf numFmtId="3" fontId="6" fillId="0" borderId="3" xfId="0" applyNumberFormat="1" applyFont="1" applyBorder="1" applyAlignment="1">
      <alignment horizontal="center" vertical="center"/>
    </xf>
    <xf numFmtId="4" fontId="6" fillId="4" borderId="8" xfId="0" applyNumberFormat="1" applyFont="1" applyFill="1" applyBorder="1" applyAlignment="1">
      <alignment horizontal="center" vertical="center"/>
    </xf>
    <xf numFmtId="4" fontId="6" fillId="4" borderId="9"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9" xfId="0" applyFont="1" applyFill="1" applyBorder="1" applyAlignment="1">
      <alignment horizontal="center" vertical="center"/>
    </xf>
    <xf numFmtId="4" fontId="0" fillId="0" borderId="4" xfId="0" applyNumberFormat="1" applyBorder="1" applyAlignment="1" applyProtection="1">
      <alignment horizontal="center"/>
      <protection locked="0"/>
    </xf>
    <xf numFmtId="3" fontId="3" fillId="5" borderId="4" xfId="0" applyNumberFormat="1" applyFont="1" applyFill="1" applyBorder="1" applyAlignment="1" applyProtection="1">
      <alignment horizontal="left" vertical="center" wrapText="1"/>
      <protection locked="0"/>
    </xf>
    <xf numFmtId="3" fontId="0" fillId="0" borderId="0" xfId="0" applyNumberFormat="1" applyAlignment="1">
      <alignment horizontal="center"/>
    </xf>
    <xf numFmtId="0" fontId="1" fillId="0" borderId="22" xfId="3" applyBorder="1" applyAlignment="1">
      <alignment horizontal="center"/>
    </xf>
  </cellXfs>
  <cellStyles count="4">
    <cellStyle name="Milliers" xfId="1" builtinId="3"/>
    <cellStyle name="Normal" xfId="0" builtinId="0"/>
    <cellStyle name="Normal 2" xfId="3" xr:uid="{3F9B6287-B35D-4953-ADD4-623122E5BD8A}"/>
    <cellStyle name="Pourcentage" xfId="2" builtinId="5"/>
  </cellStyles>
  <dxfs count="1">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190499</xdr:colOff>
      <xdr:row>0</xdr:row>
      <xdr:rowOff>97154</xdr:rowOff>
    </xdr:from>
    <xdr:to>
      <xdr:col>10</xdr:col>
      <xdr:colOff>971550</xdr:colOff>
      <xdr:row>100</xdr:row>
      <xdr:rowOff>98612</xdr:rowOff>
    </xdr:to>
    <xdr:sp macro="" textlink="">
      <xdr:nvSpPr>
        <xdr:cNvPr id="3" name="ZoneTexte 2">
          <a:extLst>
            <a:ext uri="{FF2B5EF4-FFF2-40B4-BE49-F238E27FC236}">
              <a16:creationId xmlns:a16="http://schemas.microsoft.com/office/drawing/2014/main" id="{50161FC8-1495-4594-BD48-66AE3D6B5640}"/>
            </a:ext>
          </a:extLst>
        </xdr:cNvPr>
        <xdr:cNvSpPr txBox="1"/>
      </xdr:nvSpPr>
      <xdr:spPr>
        <a:xfrm>
          <a:off x="190499" y="97154"/>
          <a:ext cx="9279592" cy="17034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r>
            <a:rPr lang="fr-FR" sz="1400" b="1" u="sng">
              <a:effectLst/>
              <a:latin typeface="Calibri" panose="020F0502020204030204" pitchFamily="34" charset="0"/>
              <a:ea typeface="Calibri" panose="020F0502020204030204" pitchFamily="34" charset="0"/>
              <a:cs typeface="Times New Roman" panose="02020603050405020304" pitchFamily="18" charset="0"/>
            </a:rPr>
            <a:t>COMMENT REMPLIR LE DOCUMENT DE CALCUL DU PLAFOND DE VOTRE SUBVENTION </a:t>
          </a:r>
        </a:p>
        <a:p>
          <a:pPr algn="ctr">
            <a:spcAft>
              <a:spcPts val="0"/>
            </a:spcAft>
          </a:pPr>
          <a:r>
            <a:rPr lang="fr-FR" sz="1400" b="1" u="sng">
              <a:effectLst/>
              <a:latin typeface="Calibri" panose="020F0502020204030204" pitchFamily="34" charset="0"/>
              <a:ea typeface="Calibri" panose="020F0502020204030204" pitchFamily="34" charset="0"/>
              <a:cs typeface="Times New Roman" panose="02020603050405020304" pitchFamily="18" charset="0"/>
            </a:rPr>
            <a:t>LOI FALLOUX COLLEGES POUR 2025</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pPr>
          <a:r>
            <a:rPr lang="fr-FR" sz="1000">
              <a:effectLst/>
              <a:latin typeface="Calibri" panose="020F0502020204030204" pitchFamily="34" charset="0"/>
              <a:ea typeface="Calibri" panose="020F0502020204030204" pitchFamily="34" charset="0"/>
              <a:cs typeface="Times New Roman" panose="02020603050405020304" pitchFamily="18" charset="0"/>
            </a:rPr>
            <a:t> </a:t>
          </a:r>
        </a:p>
        <a:p>
          <a:pPr algn="just">
            <a:spcAft>
              <a:spcPts val="0"/>
            </a:spcAft>
          </a:pPr>
          <a:r>
            <a:rPr lang="fr-FR" sz="1100" b="1" i="1">
              <a:effectLst/>
              <a:latin typeface="Calibri" panose="020F0502020204030204" pitchFamily="34" charset="0"/>
              <a:ea typeface="Calibri" panose="020F0502020204030204" pitchFamily="34" charset="0"/>
              <a:cs typeface="Times New Roman" panose="02020603050405020304" pitchFamily="18" charset="0"/>
            </a:rPr>
            <a:t>Nous rappelons que, même sans investissement et/ou</a:t>
          </a:r>
          <a:r>
            <a:rPr lang="fr-FR" sz="1100" b="1" i="1" baseline="0">
              <a:effectLst/>
              <a:latin typeface="Calibri" panose="020F0502020204030204" pitchFamily="34" charset="0"/>
              <a:ea typeface="Calibri" panose="020F0502020204030204" pitchFamily="34" charset="0"/>
              <a:cs typeface="Times New Roman" panose="02020603050405020304" pitchFamily="18" charset="0"/>
            </a:rPr>
            <a:t> sans emprunt </a:t>
          </a:r>
          <a:r>
            <a:rPr lang="fr-FR" sz="1100" b="1" i="1">
              <a:effectLst/>
              <a:latin typeface="Calibri" panose="020F0502020204030204" pitchFamily="34" charset="0"/>
              <a:ea typeface="Calibri" panose="020F0502020204030204" pitchFamily="34" charset="0"/>
              <a:cs typeface="Times New Roman" panose="02020603050405020304" pitchFamily="18" charset="0"/>
            </a:rPr>
            <a:t>dans l’année, un collège doit remplir un dossier.</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Ce « vade-mecum » est établi pour vous aider à compléter ce dossier plus facilement.</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Avant de commencer, </a:t>
          </a:r>
          <a:r>
            <a:rPr lang="fr-FR" sz="1100" b="1">
              <a:effectLst/>
              <a:latin typeface="Calibri" panose="020F0502020204030204" pitchFamily="34" charset="0"/>
              <a:ea typeface="Calibri" panose="020F0502020204030204" pitchFamily="34" charset="0"/>
              <a:cs typeface="Times New Roman" panose="02020603050405020304" pitchFamily="18" charset="0"/>
            </a:rPr>
            <a:t>4 GRANDS PRINCIPES : </a:t>
          </a:r>
        </a:p>
        <a:p>
          <a:pPr algn="just">
            <a:spcAft>
              <a:spcPts val="0"/>
            </a:spcAft>
          </a:pPr>
          <a:r>
            <a:rPr lang="fr-FR" sz="1100" b="1">
              <a:effectLst/>
              <a:latin typeface="Calibri" panose="020F0502020204030204" pitchFamily="34" charset="0"/>
              <a:ea typeface="Calibri" panose="020F0502020204030204" pitchFamily="34" charset="0"/>
              <a:cs typeface="Times New Roman" panose="02020603050405020304" pitchFamily="18" charset="0"/>
            </a:rPr>
            <a:t>- Ce dossier doit être rempli sur la trame Excel et non manuellement,</a:t>
          </a:r>
          <a:r>
            <a:rPr lang="fr-FR" sz="1000" b="0" baseline="0">
              <a:effectLst/>
              <a:latin typeface="Calibri" panose="020F0502020204030204" pitchFamily="34" charset="0"/>
              <a:ea typeface="Calibri" panose="020F0502020204030204" pitchFamily="34" charset="0"/>
              <a:cs typeface="Times New Roman" panose="02020603050405020304" pitchFamily="18" charset="0"/>
            </a:rPr>
            <a:t> </a:t>
          </a:r>
        </a:p>
        <a:p>
          <a:pPr algn="just">
            <a:spcAft>
              <a:spcPts val="0"/>
            </a:spcAft>
          </a:pPr>
          <a:r>
            <a:rPr lang="fr-FR" sz="1000" b="0" baseline="0">
              <a:effectLst/>
              <a:latin typeface="Calibri" panose="020F0502020204030204" pitchFamily="34" charset="0"/>
              <a:ea typeface="Calibri" panose="020F0502020204030204" pitchFamily="34" charset="0"/>
              <a:cs typeface="Times New Roman" panose="02020603050405020304" pitchFamily="18" charset="0"/>
            </a:rPr>
            <a:t>-</a:t>
          </a:r>
          <a:r>
            <a:rPr lang="fr-FR" sz="1000" b="1" baseline="0">
              <a:effectLst/>
              <a:latin typeface="Calibri" panose="020F0502020204030204" pitchFamily="34" charset="0"/>
              <a:ea typeface="Calibri" panose="020F0502020204030204" pitchFamily="34" charset="0"/>
              <a:cs typeface="Times New Roman" panose="02020603050405020304" pitchFamily="18" charset="0"/>
            </a:rPr>
            <a:t> S</a:t>
          </a:r>
          <a:r>
            <a:rPr lang="fr-FR" sz="1100" b="1">
              <a:effectLst/>
              <a:latin typeface="Calibri" panose="020F0502020204030204" pitchFamily="34" charset="0"/>
              <a:ea typeface="Calibri" panose="020F0502020204030204" pitchFamily="34" charset="0"/>
              <a:cs typeface="Times New Roman" panose="02020603050405020304" pitchFamily="18" charset="0"/>
            </a:rPr>
            <a:t>eules les cases blanches sont à </a:t>
          </a:r>
          <a:r>
            <a:rPr lang="fr-FR" sz="1100" b="1">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remplir (saisie et/ou par menu déroulant), </a:t>
          </a:r>
        </a:p>
        <a:p>
          <a:pPr algn="just">
            <a:spcAft>
              <a:spcPts val="0"/>
            </a:spcAft>
          </a:pPr>
          <a:r>
            <a:rPr lang="fr-FR" sz="1100" b="1">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Editer la première page de ce document, la faire signer au Chef d'établissement et la scanner.</a:t>
          </a:r>
        </a:p>
        <a:p>
          <a:pPr algn="just">
            <a:spcAft>
              <a:spcPts val="0"/>
            </a:spcAft>
          </a:pPr>
          <a:r>
            <a:rPr lang="fr-FR" sz="1000" b="1" baseline="0">
              <a:effectLst/>
              <a:latin typeface="Calibri" panose="020F0502020204030204" pitchFamily="34" charset="0"/>
              <a:ea typeface="Calibri" panose="020F0502020204030204" pitchFamily="34" charset="0"/>
              <a:cs typeface="Times New Roman" panose="02020603050405020304" pitchFamily="18" charset="0"/>
            </a:rPr>
            <a:t>- </a:t>
          </a:r>
          <a:r>
            <a:rPr lang="fr-FR"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Ce fichier Excel</a:t>
          </a:r>
          <a:r>
            <a:rPr lang="fr-FR" sz="1100" b="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ainsi que la première page signée et scannée </a:t>
          </a:r>
          <a:r>
            <a:rPr lang="fr-FR"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doivent être retournés à l’UDOGEC pour le </a:t>
          </a:r>
          <a:r>
            <a:rPr lang="fr-FR" sz="1100" b="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17/02/2025 </a:t>
          </a:r>
          <a:r>
            <a:rPr lang="fr-FR"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au plus tard, nous aurons une réunion de travail le 04/03/2025 et les dossiers doivent être déposés</a:t>
          </a:r>
          <a:r>
            <a:rPr lang="fr-FR" sz="1100" b="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derniers délais le 15/03/2025 au département, sinon ils seront rejetés.</a:t>
          </a:r>
          <a:endParaRPr lang="fr-FR" sz="1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algn="just">
            <a:spcAft>
              <a:spcPts val="0"/>
            </a:spcAft>
          </a:pPr>
          <a:r>
            <a:rPr lang="fr-FR" sz="1000">
              <a:effectLst/>
              <a:latin typeface="Calibri" panose="020F0502020204030204" pitchFamily="34" charset="0"/>
              <a:ea typeface="Calibri" panose="020F0502020204030204" pitchFamily="34" charset="0"/>
              <a:cs typeface="Times New Roman" panose="02020603050405020304" pitchFamily="18" charset="0"/>
            </a:rPr>
            <a:t> </a:t>
          </a:r>
        </a:p>
        <a:p>
          <a:pPr algn="just">
            <a:spcAft>
              <a:spcPts val="0"/>
            </a:spcAft>
          </a:pPr>
          <a:r>
            <a:rPr lang="fr-FR" sz="1200" b="1" u="sng">
              <a:effectLst/>
              <a:latin typeface="Calibri" panose="020F0502020204030204" pitchFamily="34" charset="0"/>
              <a:ea typeface="Calibri" panose="020F0502020204030204" pitchFamily="34" charset="0"/>
              <a:cs typeface="Times New Roman" panose="02020603050405020304" pitchFamily="18" charset="0"/>
            </a:rPr>
            <a:t>LA PREMIERE PAGE :"SYNTHESE"</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000">
              <a:effectLst/>
              <a:latin typeface="Calibri" panose="020F0502020204030204" pitchFamily="34" charset="0"/>
              <a:ea typeface="Calibri" panose="020F0502020204030204" pitchFamily="34" charset="0"/>
              <a:cs typeface="Times New Roman" panose="02020603050405020304" pitchFamily="18" charset="0"/>
            </a:rPr>
            <a:t> </a:t>
          </a: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Des menus déroulants existent pour le nom de la ville et le nom du collège, merci de selectionner votre ville et votre nom de collège.</a:t>
          </a: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Seules les cases blanches sont à remplir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gn="just" defTabSz="914400" eaLnBrk="1" fontAlgn="auto" latinLnBrk="0" hangingPunct="1">
            <a:lnSpc>
              <a:spcPct val="100000"/>
            </a:lnSpc>
            <a:spcBef>
              <a:spcPts val="0"/>
            </a:spcBef>
            <a:spcAft>
              <a:spcPts val="0"/>
            </a:spcAft>
            <a:buClrTx/>
            <a:buSzTx/>
            <a:buFont typeface="Calibri" panose="020F0502020204030204" pitchFamily="34" charset="0"/>
            <a:buChar char="-"/>
            <a:tabLst/>
            <a:defRPr/>
          </a:pPr>
          <a:r>
            <a:rPr lang="fr-FR" sz="1100">
              <a:solidFill>
                <a:schemeClr val="dk1"/>
              </a:solidFill>
              <a:effectLst/>
              <a:latin typeface="+mn-lt"/>
              <a:ea typeface="+mn-ea"/>
              <a:cs typeface="+mn-cs"/>
            </a:rPr>
            <a:t>Nom de la ville, prendre le menu déroulant.  </a:t>
          </a:r>
          <a:r>
            <a:rPr lang="fr-FR" sz="1100" baseline="0">
              <a:solidFill>
                <a:schemeClr val="dk1"/>
              </a:solidFill>
              <a:effectLst/>
              <a:latin typeface="+mn-lt"/>
              <a:ea typeface="+mn-ea"/>
              <a:cs typeface="+mn-cs"/>
            </a:rPr>
            <a:t>Le type de collège s'affiche automatiquement avec la selection du menu déroulant de la ville. Le taux à prendre en compte se calculera automatiquement.</a:t>
          </a:r>
          <a:endParaRPr lang="fr-FR" sz="1100">
            <a:effectLst/>
          </a:endParaRPr>
        </a:p>
        <a:p>
          <a:pPr marL="342900" lvl="0" indent="-342900" algn="just">
            <a:spcAft>
              <a:spcPts val="0"/>
            </a:spcAft>
            <a:buFont typeface="Calibri" panose="020F0502020204030204" pitchFamily="34" charset="0"/>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Nom du collège, </a:t>
          </a:r>
          <a:r>
            <a:rPr lang="fr-FR" sz="1100">
              <a:solidFill>
                <a:schemeClr val="accent1">
                  <a:lumMod val="75000"/>
                </a:schemeClr>
              </a:solidFill>
              <a:effectLst/>
              <a:latin typeface="Calibri" panose="020F0502020204030204" pitchFamily="34" charset="0"/>
              <a:ea typeface="Calibri" panose="020F0502020204030204" pitchFamily="34" charset="0"/>
              <a:cs typeface="Times New Roman" panose="02020603050405020304" pitchFamily="18" charset="0"/>
            </a:rPr>
            <a:t>prendre le menu déroulant.</a:t>
          </a:r>
          <a:endParaRPr lang="fr-FR" sz="1000">
            <a:solidFill>
              <a:schemeClr val="accent1">
                <a:lumMod val="75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spcAft>
              <a:spcPts val="0"/>
            </a:spcAft>
            <a:buFont typeface="Calibri" panose="020F0502020204030204" pitchFamily="34" charset="0"/>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Adresse complète du collège,</a:t>
          </a:r>
          <a:r>
            <a:rPr lang="fr-FR" sz="1100" baseline="0">
              <a:effectLst/>
              <a:latin typeface="Calibri" panose="020F0502020204030204" pitchFamily="34" charset="0"/>
              <a:ea typeface="Calibri" panose="020F0502020204030204" pitchFamily="34" charset="0"/>
              <a:cs typeface="Times New Roman" panose="02020603050405020304" pitchFamily="18" charset="0"/>
            </a:rPr>
            <a:t> s'affiche suite à la sélection du nom du collège.</a:t>
          </a:r>
        </a:p>
        <a:p>
          <a:pPr marL="342900" lvl="0" indent="-342900" algn="just">
            <a:spcAft>
              <a:spcPts val="0"/>
            </a:spcAft>
            <a:buFont typeface="Calibri" panose="020F0502020204030204" pitchFamily="34" charset="0"/>
            <a:buChar char="-"/>
          </a:pPr>
          <a:r>
            <a:rPr lang="fr-FR" sz="1100" baseline="0">
              <a:effectLst/>
              <a:latin typeface="Calibri" panose="020F0502020204030204" pitchFamily="34" charset="0"/>
              <a:ea typeface="Calibri" panose="020F0502020204030204" pitchFamily="34" charset="0"/>
              <a:cs typeface="Times New Roman" panose="02020603050405020304" pitchFamily="18" charset="0"/>
            </a:rPr>
            <a:t>Il a été ajouté une ligne IPS, complété selon les éléments déjà remontés, votre taux Falloux s'affiche à côté.</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gn="just" defTabSz="914400" eaLnBrk="1" fontAlgn="auto" latinLnBrk="0" hangingPunct="1">
            <a:lnSpc>
              <a:spcPct val="100000"/>
            </a:lnSpc>
            <a:spcBef>
              <a:spcPts val="0"/>
            </a:spcBef>
            <a:spcAft>
              <a:spcPts val="0"/>
            </a:spcAft>
            <a:buClrTx/>
            <a:buSzTx/>
            <a:buFont typeface="Calibri" panose="020F0502020204030204" pitchFamily="34" charset="0"/>
            <a:buChar char="-"/>
            <a:tabLst/>
            <a:defRPr/>
          </a:pPr>
          <a:r>
            <a:rPr lang="fr-FR" sz="1100">
              <a:effectLst/>
              <a:latin typeface="Calibri" panose="020F0502020204030204" pitchFamily="34" charset="0"/>
              <a:ea typeface="Calibri" panose="020F0502020204030204" pitchFamily="34" charset="0"/>
              <a:cs typeface="Times New Roman" panose="02020603050405020304" pitchFamily="18" charset="0"/>
            </a:rPr>
            <a:t>Les effectifs </a:t>
          </a:r>
          <a:r>
            <a:rPr lang="fr-FR" sz="1100" b="1">
              <a:effectLst/>
              <a:latin typeface="Calibri" panose="020F0502020204030204" pitchFamily="34" charset="0"/>
              <a:ea typeface="Calibri" panose="020F0502020204030204" pitchFamily="34" charset="0"/>
              <a:cs typeface="Times New Roman" panose="02020603050405020304" pitchFamily="18" charset="0"/>
            </a:rPr>
            <a:t>de</a:t>
          </a:r>
          <a:r>
            <a:rPr lang="fr-FR" sz="1100" b="1" baseline="0">
              <a:effectLst/>
              <a:latin typeface="Calibri" panose="020F0502020204030204" pitchFamily="34" charset="0"/>
              <a:ea typeface="Calibri" panose="020F0502020204030204" pitchFamily="34" charset="0"/>
              <a:cs typeface="Times New Roman" panose="02020603050405020304" pitchFamily="18" charset="0"/>
            </a:rPr>
            <a:t> </a:t>
          </a:r>
          <a:r>
            <a:rPr lang="fr-FR" sz="1100" b="1">
              <a:effectLst/>
              <a:latin typeface="Calibri" panose="020F0502020204030204" pitchFamily="34" charset="0"/>
              <a:ea typeface="Calibri" panose="020F0502020204030204" pitchFamily="34" charset="0"/>
              <a:cs typeface="Times New Roman" panose="02020603050405020304" pitchFamily="18" charset="0"/>
            </a:rPr>
            <a:t>SEPTEMBRE 2024</a:t>
          </a:r>
          <a:r>
            <a:rPr lang="fr-FR" sz="1100">
              <a:effectLst/>
              <a:latin typeface="Calibri" panose="020F0502020204030204" pitchFamily="34" charset="0"/>
              <a:ea typeface="Calibri" panose="020F0502020204030204" pitchFamily="34" charset="0"/>
              <a:cs typeface="Times New Roman" panose="02020603050405020304" pitchFamily="18" charset="0"/>
            </a:rPr>
            <a:t> (école, collège, lycée) que vous transmettez à </a:t>
          </a:r>
          <a:r>
            <a:rPr lang="fr-FR" sz="1100" b="1">
              <a:effectLst/>
              <a:latin typeface="Calibri" panose="020F0502020204030204" pitchFamily="34" charset="0"/>
              <a:ea typeface="Calibri" panose="020F0502020204030204" pitchFamily="34" charset="0"/>
              <a:cs typeface="Times New Roman" panose="02020603050405020304" pitchFamily="18" charset="0"/>
            </a:rPr>
            <a:t>l’Inspection Académique</a:t>
          </a:r>
          <a:r>
            <a:rPr lang="fr-FR" sz="1100">
              <a:effectLst/>
              <a:latin typeface="Calibri" panose="020F0502020204030204" pitchFamily="34" charset="0"/>
              <a:ea typeface="Calibri" panose="020F0502020204030204" pitchFamily="34" charset="0"/>
              <a:cs typeface="Times New Roman" panose="02020603050405020304" pitchFamily="18" charset="0"/>
            </a:rPr>
            <a:t>.</a:t>
          </a:r>
          <a:endParaRPr lang="fr-FR" sz="1100">
            <a:effectLst/>
          </a:endParaRPr>
        </a:p>
        <a:p>
          <a:pPr algn="just">
            <a:spcAft>
              <a:spcPts val="0"/>
            </a:spcAft>
          </a:pPr>
          <a:endParaRPr lang="fr-FR" sz="1200" b="1" u="sng">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200" b="1" u="sng">
              <a:effectLst/>
              <a:latin typeface="Calibri" panose="020F0502020204030204" pitchFamily="34" charset="0"/>
              <a:ea typeface="Calibri" panose="020F0502020204030204" pitchFamily="34" charset="0"/>
              <a:cs typeface="Times New Roman" panose="02020603050405020304" pitchFamily="18" charset="0"/>
            </a:rPr>
            <a:t>LA SECONDE PAGE : "REPARTITION"</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000">
              <a:effectLst/>
              <a:latin typeface="Calibri" panose="020F0502020204030204" pitchFamily="34" charset="0"/>
              <a:ea typeface="Calibri" panose="020F0502020204030204" pitchFamily="34" charset="0"/>
              <a:cs typeface="Times New Roman" panose="02020603050405020304" pitchFamily="18" charset="0"/>
            </a:rPr>
            <a:t> </a:t>
          </a: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Afin de pouvoir remplir cette page, v</a:t>
          </a:r>
          <a:r>
            <a:rPr lang="fr-FR" sz="1100">
              <a:solidFill>
                <a:schemeClr val="dk1"/>
              </a:solidFill>
              <a:effectLst/>
              <a:latin typeface="+mn-lt"/>
              <a:ea typeface="+mn-ea"/>
              <a:cs typeface="+mn-cs"/>
            </a:rPr>
            <a:t>ous devez avoir en votre possession  le </a:t>
          </a:r>
          <a:r>
            <a:rPr lang="fr-FR" sz="1100" b="1" u="sng">
              <a:solidFill>
                <a:schemeClr val="dk1"/>
              </a:solidFill>
              <a:effectLst/>
              <a:latin typeface="+mn-lt"/>
              <a:ea typeface="+mn-ea"/>
              <a:cs typeface="+mn-cs"/>
            </a:rPr>
            <a:t>« sectoriel sans cascade »</a:t>
          </a:r>
          <a:r>
            <a:rPr lang="fr-FR" sz="1100">
              <a:solidFill>
                <a:schemeClr val="dk1"/>
              </a:solidFill>
              <a:effectLst/>
              <a:latin typeface="+mn-lt"/>
              <a:ea typeface="+mn-ea"/>
              <a:cs typeface="+mn-cs"/>
            </a:rPr>
            <a:t> </a:t>
          </a:r>
          <a:r>
            <a:rPr lang="fr-FR" sz="1100" b="1" u="sng">
              <a:solidFill>
                <a:schemeClr val="dk1"/>
              </a:solidFill>
              <a:effectLst/>
              <a:latin typeface="+mn-lt"/>
              <a:ea typeface="+mn-ea"/>
              <a:cs typeface="+mn-cs"/>
            </a:rPr>
            <a:t>/ « synthétique » </a:t>
          </a:r>
          <a:r>
            <a:rPr lang="fr-FR" sz="1100">
              <a:solidFill>
                <a:schemeClr val="dk1"/>
              </a:solidFill>
              <a:effectLst/>
              <a:latin typeface="+mn-lt"/>
              <a:ea typeface="+mn-ea"/>
              <a:cs typeface="+mn-cs"/>
            </a:rPr>
            <a:t>de 2023/2024. Si vous avez besoin de conseils, d</a:t>
          </a:r>
          <a:r>
            <a:rPr lang="fr-FR" sz="1100">
              <a:effectLst/>
              <a:latin typeface="Calibri" panose="020F0502020204030204" pitchFamily="34" charset="0"/>
              <a:ea typeface="Calibri" panose="020F0502020204030204" pitchFamily="34" charset="0"/>
              <a:cs typeface="Times New Roman" panose="02020603050405020304" pitchFamily="18" charset="0"/>
            </a:rPr>
            <a:t>emandez à l'UDOGEC ou à votre expert comptable.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endParaRPr lang="fr-FR" sz="1100" b="1" baseline="0">
            <a:solidFill>
              <a:srgbClr val="FF0000"/>
            </a:solidFill>
            <a:effectLst/>
            <a:latin typeface="+mn-lt"/>
            <a:ea typeface="+mn-ea"/>
            <a:cs typeface="+mn-cs"/>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Ensuite, regrouper, pour ce qui est des charges, les comptes classe 60, 61, 62, 63, 64, 65, 66, </a:t>
          </a:r>
          <a:r>
            <a:rPr lang="fr-FR"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67</a:t>
          </a:r>
          <a:r>
            <a:rPr lang="fr-FR" sz="1100">
              <a:effectLst/>
              <a:latin typeface="Calibri" panose="020F0502020204030204" pitchFamily="34" charset="0"/>
              <a:ea typeface="Calibri" panose="020F0502020204030204" pitchFamily="34" charset="0"/>
              <a:cs typeface="Times New Roman" panose="02020603050405020304" pitchFamily="18" charset="0"/>
            </a:rPr>
            <a:t>, 68 et </a:t>
          </a:r>
          <a:r>
            <a:rPr lang="fr-FR"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69</a:t>
          </a:r>
          <a:r>
            <a:rPr lang="fr-FR" sz="1100">
              <a:effectLst/>
              <a:latin typeface="Calibri" panose="020F0502020204030204" pitchFamily="34" charset="0"/>
              <a:ea typeface="Calibri" panose="020F0502020204030204" pitchFamily="34" charset="0"/>
              <a:cs typeface="Times New Roman" panose="02020603050405020304" pitchFamily="18" charset="0"/>
            </a:rPr>
            <a:t> par secteur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spcAft>
              <a:spcPts val="0"/>
            </a:spcAft>
            <a:buFont typeface="Calibri" panose="020F0502020204030204" pitchFamily="34" charset="0"/>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Soit COLLEGE	 enseignement (y compris études, sorties scolaires, photos), restauration/internat.</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spcAft>
              <a:spcPts val="0"/>
            </a:spcAft>
            <a:buFont typeface="Calibri" panose="020F0502020204030204" pitchFamily="34" charset="0"/>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Soit LYCEE	 enseignement,</a:t>
          </a:r>
          <a:r>
            <a:rPr lang="fr-FR" sz="1100" baseline="0">
              <a:effectLst/>
              <a:latin typeface="Calibri" panose="020F0502020204030204" pitchFamily="34" charset="0"/>
              <a:ea typeface="Calibri" panose="020F0502020204030204" pitchFamily="34" charset="0"/>
              <a:cs typeface="Times New Roman" panose="02020603050405020304" pitchFamily="18" charset="0"/>
            </a:rPr>
            <a:t> </a:t>
          </a:r>
          <a:r>
            <a:rPr lang="fr-FR" sz="1100">
              <a:effectLst/>
              <a:latin typeface="Calibri" panose="020F0502020204030204" pitchFamily="34" charset="0"/>
              <a:ea typeface="Calibri" panose="020F0502020204030204" pitchFamily="34" charset="0"/>
              <a:cs typeface="Times New Roman" panose="02020603050405020304" pitchFamily="18" charset="0"/>
            </a:rPr>
            <a:t>	restauration/internat.</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spcAft>
              <a:spcPts val="0"/>
            </a:spcAft>
            <a:buFont typeface="Calibri" panose="020F0502020204030204" pitchFamily="34" charset="0"/>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Soit ECOLE	 enseignement, 	restauration/internat.</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spcAft>
              <a:spcPts val="0"/>
            </a:spcAft>
            <a:buFont typeface="Calibri" panose="020F0502020204030204" pitchFamily="34" charset="0"/>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Soit DIVERS	 restauration à des tiers.</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a:effectLst/>
              <a:latin typeface="Calibri" panose="020F0502020204030204" pitchFamily="34" charset="0"/>
              <a:ea typeface="Calibri" panose="020F0502020204030204" pitchFamily="34" charset="0"/>
              <a:cs typeface="Times New Roman" panose="02020603050405020304" pitchFamily="18" charset="0"/>
            </a:rPr>
            <a:t>Procéder de la même façon pour les produits publics.</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1">
              <a:solidFill>
                <a:srgbClr val="FF0000"/>
              </a:solidFill>
              <a:effectLst/>
              <a:latin typeface="+mn-lt"/>
              <a:ea typeface="+mn-ea"/>
              <a:cs typeface="+mn-cs"/>
            </a:rPr>
            <a:t>NOUVEAU : Indiquez</a:t>
          </a:r>
          <a:r>
            <a:rPr lang="fr-FR" sz="1100" b="1" baseline="0">
              <a:solidFill>
                <a:srgbClr val="FF0000"/>
              </a:solidFill>
              <a:effectLst/>
              <a:latin typeface="+mn-lt"/>
              <a:ea typeface="+mn-ea"/>
              <a:cs typeface="+mn-cs"/>
            </a:rPr>
            <a:t> le total de vos charges en E8 et le total des fonds publics de vos Etats Financiers dans la cellule E29,  un contrôle automatique permettra de détecter une erreur dans votre saisie.</a:t>
          </a:r>
          <a:endParaRPr lang="fr-FR" sz="1000" b="1">
            <a:solidFill>
              <a:srgbClr val="FF0000"/>
            </a:solidFill>
            <a:effectLst/>
          </a:endParaRPr>
        </a:p>
        <a:p>
          <a:pPr algn="just">
            <a:spcAft>
              <a:spcPts val="0"/>
            </a:spcAft>
          </a:pPr>
          <a:endParaRPr lang="fr-FR" sz="10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b="1" i="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Attention :</a:t>
          </a:r>
          <a:r>
            <a:rPr lang="fr-FR" sz="11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Merci de vérifier que les totaux (cellules E 21 et E 49) correspond exactement au total des charges de l’exercice indiqué dans votre compte de fonctionnement Gestion Globale de vos Etats Financiers 2023/2024,</a:t>
          </a:r>
          <a:r>
            <a:rPr lang="fr-FR" sz="1100" b="1" i="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de plus les deux zones de contrôle (E 22 et E 50) sont </a:t>
          </a:r>
          <a:r>
            <a:rPr lang="fr-FR" sz="1400" b="1" i="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"ok"</a:t>
          </a:r>
          <a:r>
            <a:rPr lang="fr-FR" sz="1100" b="1" i="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t>
          </a:r>
          <a:endParaRPr lang="fr-FR" sz="800" b="1" i="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200" b="1" u="sng">
              <a:effectLst/>
              <a:latin typeface="Calibri" panose="020F0502020204030204" pitchFamily="34" charset="0"/>
              <a:ea typeface="Calibri" panose="020F0502020204030204" pitchFamily="34" charset="0"/>
              <a:cs typeface="Times New Roman" panose="02020603050405020304" pitchFamily="18" charset="0"/>
            </a:rPr>
            <a:t>LA TROISIEME PAGE : "INVESTISSEMENT"</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000">
              <a:effectLst/>
              <a:latin typeface="Calibri" panose="020F0502020204030204" pitchFamily="34" charset="0"/>
              <a:ea typeface="Calibri" panose="020F0502020204030204" pitchFamily="34" charset="0"/>
              <a:cs typeface="Times New Roman" panose="02020603050405020304" pitchFamily="18" charset="0"/>
            </a:rPr>
            <a:t> </a:t>
          </a: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En ce qui concerne les investissements (autofinancés ou avec emprunt), les délibérations des OGEC devront préciser la nature des travaux acceptés </a:t>
          </a:r>
          <a:r>
            <a:rPr lang="fr-FR"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MAIS PAS LE MONTANT</a:t>
          </a:r>
          <a:r>
            <a:rPr lang="fr-FR"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t>
          </a:r>
          <a:endParaRPr lang="fr-FR" sz="100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b="1" i="1" u="sng">
              <a:effectLst/>
              <a:latin typeface="Calibri" panose="020F0502020204030204" pitchFamily="34" charset="0"/>
              <a:ea typeface="Calibri" panose="020F0502020204030204" pitchFamily="34" charset="0"/>
              <a:cs typeface="Times New Roman" panose="02020603050405020304" pitchFamily="18" charset="0"/>
            </a:rPr>
            <a:t>Attention</a:t>
          </a:r>
          <a:r>
            <a:rPr lang="fr-FR" sz="1100" b="1" i="1">
              <a:effectLst/>
              <a:latin typeface="Calibri" panose="020F0502020204030204" pitchFamily="34" charset="0"/>
              <a:ea typeface="Calibri" panose="020F0502020204030204" pitchFamily="34" charset="0"/>
              <a:cs typeface="Times New Roman" panose="02020603050405020304" pitchFamily="18" charset="0"/>
            </a:rPr>
            <a:t> : Seuls, les équipements de salle suite à une extension seront pris en compte.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b="1" u="sng">
              <a:effectLst/>
              <a:latin typeface="Calibri" panose="020F0502020204030204" pitchFamily="34" charset="0"/>
              <a:ea typeface="Calibri" panose="020F0502020204030204" pitchFamily="34" charset="0"/>
              <a:cs typeface="Times New Roman" panose="02020603050405020304" pitchFamily="18" charset="0"/>
            </a:rPr>
            <a:t>POUR LES EMPRUNTS SOUSCRITS ET/OU PREVISIONNELS :</a:t>
          </a:r>
        </a:p>
        <a:p>
          <a:pPr algn="just">
            <a:spcAft>
              <a:spcPts val="0"/>
            </a:spcAft>
          </a:pPr>
          <a:r>
            <a:rPr lang="fr-FR" sz="1100" b="1" u="sng">
              <a:effectLst/>
              <a:latin typeface="Calibri" panose="020F0502020204030204" pitchFamily="34" charset="0"/>
              <a:ea typeface="Calibri" panose="020F0502020204030204" pitchFamily="34" charset="0"/>
              <a:cs typeface="Times New Roman" panose="02020603050405020304" pitchFamily="18" charset="0"/>
            </a:rPr>
            <a:t>IMPORTANT</a:t>
          </a:r>
          <a:r>
            <a:rPr lang="fr-FR" sz="1100" b="1" u="none" baseline="0">
              <a:effectLst/>
              <a:latin typeface="Calibri" panose="020F0502020204030204" pitchFamily="34" charset="0"/>
              <a:ea typeface="Calibri" panose="020F0502020204030204" pitchFamily="34" charset="0"/>
              <a:cs typeface="Times New Roman" panose="02020603050405020304" pitchFamily="18" charset="0"/>
            </a:rPr>
            <a:t> :  La période  concernée  pour  le  remboursement des capitaux d'emprunts est du :</a:t>
          </a:r>
        </a:p>
        <a:p>
          <a:pPr algn="just">
            <a:spcAft>
              <a:spcPts val="0"/>
            </a:spcAft>
          </a:pPr>
          <a:r>
            <a:rPr lang="fr-FR" sz="1200" b="1" u="none" baseline="0">
              <a:effectLst/>
              <a:latin typeface="Calibri" panose="020F0502020204030204" pitchFamily="34" charset="0"/>
              <a:ea typeface="Calibri" panose="020F0502020204030204" pitchFamily="34" charset="0"/>
              <a:cs typeface="Times New Roman" panose="02020603050405020304" pitchFamily="18" charset="0"/>
            </a:rPr>
            <a:t>                                                              01 Janvier 2025 au 31 Décembre 2025</a:t>
          </a:r>
          <a:endParaRPr lang="fr-FR" sz="1200" u="none">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Vous devrez </a:t>
          </a:r>
          <a:r>
            <a:rPr lang="fr-FR" sz="1100" b="1">
              <a:effectLst/>
              <a:latin typeface="Calibri" panose="020F0502020204030204" pitchFamily="34" charset="0"/>
              <a:ea typeface="Calibri" panose="020F0502020204030204" pitchFamily="34" charset="0"/>
              <a:cs typeface="Times New Roman" panose="02020603050405020304" pitchFamily="18" charset="0"/>
            </a:rPr>
            <a:t>exactement définir LA NATURE DES TRAVAUX.</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Pour les </a:t>
          </a:r>
          <a:r>
            <a:rPr lang="fr-FR" sz="1100" b="1">
              <a:effectLst/>
              <a:latin typeface="Calibri" panose="020F0502020204030204" pitchFamily="34" charset="0"/>
              <a:ea typeface="Calibri" panose="020F0502020204030204" pitchFamily="34" charset="0"/>
              <a:cs typeface="Times New Roman" panose="02020603050405020304" pitchFamily="18" charset="0"/>
            </a:rPr>
            <a:t>PRETS A TAUX VARIABLE</a:t>
          </a:r>
          <a:r>
            <a:rPr lang="fr-FR" sz="1100">
              <a:effectLst/>
              <a:latin typeface="Calibri" panose="020F0502020204030204" pitchFamily="34" charset="0"/>
              <a:ea typeface="Calibri" panose="020F0502020204030204" pitchFamily="34" charset="0"/>
              <a:cs typeface="Times New Roman" panose="02020603050405020304" pitchFamily="18" charset="0"/>
            </a:rPr>
            <a:t> en cours de remboursement, joindre la </a:t>
          </a:r>
          <a:r>
            <a:rPr lang="fr-FR" sz="1100" b="1">
              <a:effectLst/>
              <a:latin typeface="Calibri" panose="020F0502020204030204" pitchFamily="34" charset="0"/>
              <a:ea typeface="Calibri" panose="020F0502020204030204" pitchFamily="34" charset="0"/>
              <a:cs typeface="Times New Roman" panose="02020603050405020304" pitchFamily="18" charset="0"/>
            </a:rPr>
            <a:t>copie des relevés de comptes concernant l’année civile N et N-1</a:t>
          </a:r>
          <a:r>
            <a:rPr lang="fr-FR" sz="1100">
              <a:effectLst/>
              <a:latin typeface="Calibri" panose="020F0502020204030204" pitchFamily="34" charset="0"/>
              <a:ea typeface="Calibri" panose="020F0502020204030204" pitchFamily="34" charset="0"/>
              <a:cs typeface="Times New Roman" panose="02020603050405020304" pitchFamily="18" charset="0"/>
            </a:rPr>
            <a:t> sur lesquels il y a les remboursements de l’emprunt à taux variable, </a:t>
          </a:r>
          <a:r>
            <a:rPr lang="fr-FR" sz="1100" b="1">
              <a:effectLst/>
              <a:latin typeface="Calibri" panose="020F0502020204030204" pitchFamily="34" charset="0"/>
              <a:ea typeface="Calibri" panose="020F0502020204030204" pitchFamily="34" charset="0"/>
              <a:cs typeface="Times New Roman" panose="02020603050405020304" pitchFamily="18" charset="0"/>
            </a:rPr>
            <a:t>ainsi que le dernier tableau d’amortissement en cours</a:t>
          </a:r>
          <a:r>
            <a:rPr lang="fr-FR" sz="1100">
              <a:effectLst/>
              <a:latin typeface="Calibri" panose="020F0502020204030204" pitchFamily="34" charset="0"/>
              <a:ea typeface="Calibri" panose="020F0502020204030204" pitchFamily="34" charset="0"/>
              <a:cs typeface="Times New Roman" panose="02020603050405020304" pitchFamily="18" charset="0"/>
            </a:rPr>
            <a:t> de ces prêts.</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b="0" u="none">
              <a:effectLst/>
              <a:latin typeface="Calibri" panose="020F0502020204030204" pitchFamily="34" charset="0"/>
              <a:ea typeface="Calibri" panose="020F0502020204030204" pitchFamily="34" charset="0"/>
              <a:cs typeface="Times New Roman" panose="02020603050405020304" pitchFamily="18" charset="0"/>
            </a:rPr>
            <a:t> POUR</a:t>
          </a:r>
          <a:r>
            <a:rPr lang="fr-FR" sz="1100" b="0" u="none" baseline="0">
              <a:effectLst/>
              <a:latin typeface="Calibri" panose="020F0502020204030204" pitchFamily="34" charset="0"/>
              <a:ea typeface="Calibri" panose="020F0502020204030204" pitchFamily="34" charset="0"/>
              <a:cs typeface="Times New Roman" panose="02020603050405020304" pitchFamily="18" charset="0"/>
            </a:rPr>
            <a:t> LES EMPRUNTS PREVISIONNELS :</a:t>
          </a: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Vous devrez joindre un </a:t>
          </a:r>
          <a:r>
            <a:rPr lang="fr-FR" sz="1100" b="1">
              <a:effectLst/>
              <a:latin typeface="Calibri" panose="020F0502020204030204" pitchFamily="34" charset="0"/>
              <a:ea typeface="Calibri" panose="020F0502020204030204" pitchFamily="34" charset="0"/>
              <a:cs typeface="Times New Roman" panose="02020603050405020304" pitchFamily="18" charset="0"/>
            </a:rPr>
            <a:t>tableau d’amortissement prévisionnel</a:t>
          </a:r>
          <a:r>
            <a:rPr lang="fr-FR" sz="1100">
              <a:effectLst/>
              <a:latin typeface="Calibri" panose="020F0502020204030204" pitchFamily="34" charset="0"/>
              <a:ea typeface="Calibri" panose="020F0502020204030204" pitchFamily="34" charset="0"/>
              <a:cs typeface="Times New Roman" panose="02020603050405020304" pitchFamily="18" charset="0"/>
            </a:rPr>
            <a:t> que vous aurez préalablement demandé à votre banque.   </a:t>
          </a:r>
        </a:p>
        <a:p>
          <a:pPr algn="just">
            <a:spcAft>
              <a:spcPts val="0"/>
            </a:spcAft>
          </a:pPr>
          <a:r>
            <a:rPr lang="fr-FR" sz="1100" b="1" i="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Attention, </a:t>
          </a:r>
          <a:r>
            <a:rPr lang="fr-FR" sz="1100" b="1" i="1" baseline="0">
              <a:effectLst/>
              <a:latin typeface="Calibri" panose="020F0502020204030204" pitchFamily="34" charset="0"/>
              <a:ea typeface="Calibri" panose="020F0502020204030204" pitchFamily="34" charset="0"/>
              <a:cs typeface="Times New Roman" panose="02020603050405020304" pitchFamily="18" charset="0"/>
            </a:rPr>
            <a:t>la commission Loi Falloux de la DDEC pourrait être amenée à ne prendre en compte que quelques mois de remboursement de votre emprunt prévisionnel (4 mois maximum), la première année.</a:t>
          </a:r>
          <a:endParaRPr lang="fr-FR" sz="1000" b="1" i="1">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De plus, </a:t>
          </a:r>
          <a:r>
            <a:rPr lang="fr-FR" sz="1100" b="0">
              <a:effectLst/>
              <a:latin typeface="Calibri" panose="020F0502020204030204" pitchFamily="34" charset="0"/>
              <a:ea typeface="Calibri" panose="020F0502020204030204" pitchFamily="34" charset="0"/>
              <a:cs typeface="Times New Roman" panose="02020603050405020304" pitchFamily="18" charset="0"/>
            </a:rPr>
            <a:t>la somme des investissements financés par emprunt devra être égale aux devis joints.</a:t>
          </a:r>
        </a:p>
        <a:p>
          <a:pPr algn="just">
            <a:spcAft>
              <a:spcPts val="0"/>
            </a:spcAft>
          </a:pPr>
          <a:r>
            <a:rPr lang="fr-FR" sz="1100" b="1" i="1">
              <a:solidFill>
                <a:schemeClr val="accent1">
                  <a:lumMod val="75000"/>
                </a:schemeClr>
              </a:solidFill>
              <a:effectLst/>
              <a:latin typeface="Calibri" panose="020F0502020204030204" pitchFamily="34" charset="0"/>
              <a:ea typeface="Calibri" panose="020F0502020204030204" pitchFamily="34" charset="0"/>
              <a:cs typeface="Times New Roman" panose="02020603050405020304" pitchFamily="18" charset="0"/>
            </a:rPr>
            <a:t>N.B. : Lorsque vous aurez contracté</a:t>
          </a:r>
          <a:r>
            <a:rPr lang="fr-FR" sz="1100" b="1" i="1" baseline="0">
              <a:solidFill>
                <a:schemeClr val="accent1">
                  <a:lumMod val="75000"/>
                </a:schemeClr>
              </a:solidFill>
              <a:effectLst/>
              <a:latin typeface="Calibri" panose="020F0502020204030204" pitchFamily="34" charset="0"/>
              <a:ea typeface="Calibri" panose="020F0502020204030204" pitchFamily="34" charset="0"/>
              <a:cs typeface="Times New Roman" panose="02020603050405020304" pitchFamily="18" charset="0"/>
            </a:rPr>
            <a:t> ces prêts, transmettre vos tableaux d'emprunts définitifs au conseil départemental pour recevoir la subvention Loi Falloux correspondante.</a:t>
          </a:r>
          <a:r>
            <a:rPr lang="fr-FR" sz="1100">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Tous les </a:t>
          </a:r>
          <a:r>
            <a:rPr lang="fr-FR" sz="1100" b="1">
              <a:effectLst/>
              <a:latin typeface="Calibri" panose="020F0502020204030204" pitchFamily="34" charset="0"/>
              <a:ea typeface="Calibri" panose="020F0502020204030204" pitchFamily="34" charset="0"/>
              <a:cs typeface="Times New Roman" panose="02020603050405020304" pitchFamily="18" charset="0"/>
            </a:rPr>
            <a:t>TABLEAUX D’AMORTISSEMENT</a:t>
          </a:r>
          <a:r>
            <a:rPr lang="fr-FR" sz="1100">
              <a:effectLst/>
              <a:latin typeface="Calibri" panose="020F0502020204030204" pitchFamily="34" charset="0"/>
              <a:ea typeface="Calibri" panose="020F0502020204030204" pitchFamily="34" charset="0"/>
              <a:cs typeface="Times New Roman" panose="02020603050405020304" pitchFamily="18" charset="0"/>
            </a:rPr>
            <a:t> fournis (en cours ou prévisionnels) devront être </a:t>
          </a:r>
          <a:r>
            <a:rPr lang="fr-FR" sz="1100" b="1">
              <a:effectLst/>
              <a:latin typeface="Calibri" panose="020F0502020204030204" pitchFamily="34" charset="0"/>
              <a:ea typeface="Calibri" panose="020F0502020204030204" pitchFamily="34" charset="0"/>
              <a:cs typeface="Times New Roman" panose="02020603050405020304" pitchFamily="18" charset="0"/>
            </a:rPr>
            <a:t>complets et avoir les informations suivantes (non rajoutées manuellement)</a:t>
          </a:r>
          <a:r>
            <a:rPr lang="fr-FR" sz="1100">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spcAft>
              <a:spcPts val="0"/>
            </a:spcAft>
            <a:buFont typeface="Calibri" panose="020F0502020204030204" pitchFamily="34" charset="0"/>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Nom de la banque,</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spcAft>
              <a:spcPts val="0"/>
            </a:spcAft>
            <a:buFont typeface="Calibri" panose="020F0502020204030204" pitchFamily="34" charset="0"/>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Nom de l’organisme gestionnaire emprunteur</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spcAft>
              <a:spcPts val="0"/>
            </a:spcAft>
            <a:buFont typeface="Calibri" panose="020F0502020204030204" pitchFamily="34" charset="0"/>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Echéancier par date et non par numéro.</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b="1" i="1" u="sng">
              <a:effectLst/>
              <a:latin typeface="Calibri" panose="020F0502020204030204" pitchFamily="34" charset="0"/>
              <a:ea typeface="Calibri" panose="020F0502020204030204" pitchFamily="34" charset="0"/>
              <a:cs typeface="Times New Roman" panose="02020603050405020304" pitchFamily="18" charset="0"/>
            </a:rPr>
            <a:t>Attention</a:t>
          </a:r>
          <a:r>
            <a:rPr lang="fr-FR" sz="1100" b="1" i="1">
              <a:effectLst/>
              <a:latin typeface="Calibri" panose="020F0502020204030204" pitchFamily="34" charset="0"/>
              <a:ea typeface="Calibri" panose="020F0502020204030204" pitchFamily="34" charset="0"/>
              <a:cs typeface="Times New Roman" panose="02020603050405020304" pitchFamily="18" charset="0"/>
            </a:rPr>
            <a:t> : Merci de préciser les effectifs concernés (ECOLE, COLLEGE, LYCEE) de </a:t>
          </a:r>
          <a:r>
            <a:rPr lang="fr-FR" sz="1100" b="1" i="1" u="sng">
              <a:effectLst/>
              <a:latin typeface="Calibri" panose="020F0502020204030204" pitchFamily="34" charset="0"/>
              <a:ea typeface="Calibri" panose="020F0502020204030204" pitchFamily="34" charset="0"/>
              <a:cs typeface="Times New Roman" panose="02020603050405020304" pitchFamily="18" charset="0"/>
            </a:rPr>
            <a:t>SEPTEMBRE 2024 (effectif I.A.)</a:t>
          </a:r>
          <a:r>
            <a:rPr lang="fr-FR" sz="1100" b="1" i="1">
              <a:effectLst/>
              <a:latin typeface="Calibri" panose="020F0502020204030204" pitchFamily="34" charset="0"/>
              <a:ea typeface="Calibri" panose="020F0502020204030204" pitchFamily="34" charset="0"/>
              <a:cs typeface="Times New Roman" panose="02020603050405020304" pitchFamily="18" charset="0"/>
            </a:rPr>
            <a:t> surtout pour les organismes gestionnaires de groupes scolaires. </a:t>
          </a:r>
          <a:r>
            <a:rPr lang="fr-FR" sz="1100" b="1" i="1" baseline="0">
              <a:effectLst/>
              <a:latin typeface="Calibri" panose="020F0502020204030204" pitchFamily="34" charset="0"/>
              <a:ea typeface="Calibri" panose="020F0502020204030204" pitchFamily="34" charset="0"/>
              <a:cs typeface="Times New Roman" panose="02020603050405020304" pitchFamily="18" charset="0"/>
            </a:rPr>
            <a:t> Les </a:t>
          </a:r>
          <a:r>
            <a:rPr lang="fr-FR" sz="1100" b="1" i="1">
              <a:effectLst/>
              <a:latin typeface="Calibri" panose="020F0502020204030204" pitchFamily="34" charset="0"/>
              <a:ea typeface="Calibri" panose="020F0502020204030204" pitchFamily="34" charset="0"/>
              <a:cs typeface="Times New Roman" panose="02020603050405020304" pitchFamily="18" charset="0"/>
            </a:rPr>
            <a:t>effectifs demi-pensionnaires ne sont pas pris en compte</a:t>
          </a:r>
          <a:r>
            <a:rPr lang="fr-FR" sz="1100">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b="1"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b="1" u="sng">
              <a:effectLst/>
              <a:latin typeface="Calibri" panose="020F0502020204030204" pitchFamily="34" charset="0"/>
              <a:ea typeface="Calibri" panose="020F0502020204030204" pitchFamily="34" charset="0"/>
              <a:cs typeface="Times New Roman" panose="02020603050405020304" pitchFamily="18" charset="0"/>
            </a:rPr>
            <a:t>POUR LES INVESTISSEMENTS AUTOFINANCES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just">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De la même manière, vous devrez </a:t>
          </a:r>
          <a:r>
            <a:rPr lang="fr-FR" sz="1100" b="1">
              <a:effectLst/>
              <a:latin typeface="Calibri" panose="020F0502020204030204" pitchFamily="34" charset="0"/>
              <a:ea typeface="Calibri" panose="020F0502020204030204" pitchFamily="34" charset="0"/>
              <a:cs typeface="Times New Roman" panose="02020603050405020304" pitchFamily="18" charset="0"/>
            </a:rPr>
            <a:t>définir les travaux des investissements autofinancés et joindre les devis correspondants</a:t>
          </a:r>
          <a:r>
            <a:rPr lang="fr-FR" sz="1100">
              <a:effectLst/>
              <a:latin typeface="Calibri" panose="020F0502020204030204" pitchFamily="34" charset="0"/>
              <a:ea typeface="Calibri" panose="020F0502020204030204" pitchFamily="34" charset="0"/>
              <a:cs typeface="Times New Roman" panose="02020603050405020304" pitchFamily="18" charset="0"/>
            </a:rPr>
            <a:t>.</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i="1">
              <a:solidFill>
                <a:schemeClr val="accent1">
                  <a:lumMod val="75000"/>
                </a:schemeClr>
              </a:solidFill>
              <a:effectLst/>
              <a:latin typeface="+mn-lt"/>
              <a:ea typeface="+mn-ea"/>
              <a:cs typeface="+mn-cs"/>
            </a:rPr>
            <a:t>N.B. : Lorsque vous aurez effectué vos travaux</a:t>
          </a:r>
          <a:r>
            <a:rPr lang="fr-FR" sz="1100" b="1" i="1" baseline="0">
              <a:solidFill>
                <a:schemeClr val="accent1">
                  <a:lumMod val="75000"/>
                </a:schemeClr>
              </a:solidFill>
              <a:effectLst/>
              <a:latin typeface="+mn-lt"/>
              <a:ea typeface="+mn-ea"/>
              <a:cs typeface="+mn-cs"/>
            </a:rPr>
            <a:t>, transmettre une copie des factures au conseil départemental pour recevoir la subvention Loi Falloux correspondante.</a:t>
          </a:r>
          <a:endParaRPr lang="fr-FR">
            <a:solidFill>
              <a:schemeClr val="accent1">
                <a:lumMod val="75000"/>
              </a:schemeClr>
            </a:solidFill>
            <a:effectLst/>
          </a:endParaRPr>
        </a:p>
        <a:p>
          <a:pPr>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tabLst>
              <a:tab pos="1962150" algn="l"/>
            </a:tabLst>
          </a:pPr>
          <a:r>
            <a:rPr lang="fr-FR" sz="1100">
              <a:effectLst/>
              <a:latin typeface="Calibri" panose="020F0502020204030204" pitchFamily="34" charset="0"/>
              <a:ea typeface="Calibri" panose="020F0502020204030204" pitchFamily="34" charset="0"/>
              <a:cs typeface="Times New Roman" panose="02020603050405020304" pitchFamily="18" charset="0"/>
            </a:rPr>
            <a:t>Une fois ce document rempli et vérifié, merci d’éditer la page de synthèse pour la</a:t>
          </a:r>
          <a:r>
            <a:rPr lang="fr-FR" sz="1100" b="1">
              <a:effectLst/>
              <a:latin typeface="Calibri" panose="020F0502020204030204" pitchFamily="34" charset="0"/>
              <a:ea typeface="Calibri" panose="020F0502020204030204" pitchFamily="34" charset="0"/>
              <a:cs typeface="Times New Roman" panose="02020603050405020304" pitchFamily="18" charset="0"/>
            </a:rPr>
            <a:t> FAIRE SIGNER par VOTRE CHEF D’ETABLISSEMENT.</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tabLst>
              <a:tab pos="1962150" algn="l"/>
            </a:tabLst>
          </a:pPr>
          <a:r>
            <a:rPr lang="fr-FR" sz="1100">
              <a:effectLst/>
              <a:latin typeface="Calibri" panose="020F0502020204030204" pitchFamily="34" charset="0"/>
              <a:ea typeface="Calibri" panose="020F0502020204030204" pitchFamily="34" charset="0"/>
              <a:cs typeface="Times New Roman" panose="02020603050405020304" pitchFamily="18" charset="0"/>
            </a:rPr>
            <a:t>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tabLst>
              <a:tab pos="1962150" algn="l"/>
            </a:tabLst>
          </a:pPr>
          <a:r>
            <a:rPr lang="fr-FR" sz="1100">
              <a:effectLst/>
              <a:latin typeface="Calibri" panose="020F0502020204030204" pitchFamily="34" charset="0"/>
              <a:ea typeface="Calibri" panose="020F0502020204030204" pitchFamily="34" charset="0"/>
              <a:cs typeface="Times New Roman" panose="02020603050405020304" pitchFamily="18" charset="0"/>
            </a:rPr>
            <a:t>Envoyer votre dossier complet dématérialisé par mail (de préférence),</a:t>
          </a:r>
          <a:r>
            <a:rPr lang="fr-FR" sz="1100" baseline="0">
              <a:effectLst/>
              <a:latin typeface="Calibri" panose="020F0502020204030204" pitchFamily="34" charset="0"/>
              <a:ea typeface="Calibri" panose="020F0502020204030204" pitchFamily="34" charset="0"/>
              <a:cs typeface="Times New Roman" panose="02020603050405020304" pitchFamily="18" charset="0"/>
            </a:rPr>
            <a:t> celui ci </a:t>
          </a:r>
          <a:r>
            <a:rPr lang="fr-FR" sz="1100">
              <a:effectLst/>
              <a:latin typeface="Calibri" panose="020F0502020204030204" pitchFamily="34" charset="0"/>
              <a:ea typeface="Calibri" panose="020F0502020204030204" pitchFamily="34" charset="0"/>
              <a:cs typeface="Times New Roman" panose="02020603050405020304" pitchFamily="18" charset="0"/>
            </a:rPr>
            <a:t>doit comprendre :</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Calibri" panose="020F0502020204030204" pitchFamily="34" charset="0"/>
            <a:buChar char="-"/>
            <a:tabLst>
              <a:tab pos="1962150" algn="l"/>
            </a:tabLst>
            <a:defRPr/>
          </a:pPr>
          <a:r>
            <a:rPr lang="fr-FR" sz="1100">
              <a:solidFill>
                <a:schemeClr val="dk1"/>
              </a:solidFill>
              <a:effectLst/>
              <a:latin typeface="+mn-lt"/>
              <a:ea typeface="+mn-ea"/>
              <a:cs typeface="+mn-cs"/>
            </a:rPr>
            <a:t>Ce fichier Excel complété,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spcAft>
              <a:spcPts val="0"/>
            </a:spcAft>
            <a:buFont typeface="Calibri" panose="020F0502020204030204" pitchFamily="34" charset="0"/>
            <a:buChar char="-"/>
            <a:tabLst>
              <a:tab pos="1962150" algn="l"/>
            </a:tabLst>
          </a:pPr>
          <a:r>
            <a:rPr lang="fr-FR" sz="1100">
              <a:effectLst/>
              <a:latin typeface="Calibri" panose="020F0502020204030204" pitchFamily="34" charset="0"/>
              <a:ea typeface="Calibri" panose="020F0502020204030204" pitchFamily="34" charset="0"/>
              <a:cs typeface="Times New Roman" panose="02020603050405020304" pitchFamily="18" charset="0"/>
            </a:rPr>
            <a:t>Le document LOI FALLOUX dont la première page</a:t>
          </a:r>
          <a:r>
            <a:rPr lang="fr-FR" sz="1100" baseline="0">
              <a:effectLst/>
              <a:latin typeface="Calibri" panose="020F0502020204030204" pitchFamily="34" charset="0"/>
              <a:ea typeface="Calibri" panose="020F0502020204030204" pitchFamily="34" charset="0"/>
              <a:cs typeface="Times New Roman" panose="02020603050405020304" pitchFamily="18" charset="0"/>
            </a:rPr>
            <a:t> s</a:t>
          </a:r>
          <a:r>
            <a:rPr lang="fr-FR" sz="1100">
              <a:effectLst/>
              <a:latin typeface="Calibri" panose="020F0502020204030204" pitchFamily="34" charset="0"/>
              <a:ea typeface="Calibri" panose="020F0502020204030204" pitchFamily="34" charset="0"/>
              <a:cs typeface="Times New Roman" panose="02020603050405020304" pitchFamily="18" charset="0"/>
            </a:rPr>
            <a:t>ignée,</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spcAft>
              <a:spcPts val="0"/>
            </a:spcAft>
            <a:buFont typeface="Calibri" panose="020F0502020204030204" pitchFamily="34" charset="0"/>
            <a:buChar char="-"/>
            <a:tabLst>
              <a:tab pos="1962150" algn="l"/>
            </a:tabLst>
          </a:pPr>
          <a:r>
            <a:rPr lang="fr-FR" sz="1100">
              <a:effectLst/>
              <a:latin typeface="Calibri" panose="020F0502020204030204" pitchFamily="34" charset="0"/>
              <a:ea typeface="Calibri" panose="020F0502020204030204" pitchFamily="34" charset="0"/>
              <a:cs typeface="Times New Roman" panose="02020603050405020304" pitchFamily="18" charset="0"/>
            </a:rPr>
            <a:t>Les devis des investissements (pour la partie financée par emprunt </a:t>
          </a:r>
          <a:r>
            <a:rPr lang="fr-FR" sz="1100" b="1">
              <a:effectLst/>
              <a:latin typeface="Calibri" panose="020F0502020204030204" pitchFamily="34" charset="0"/>
              <a:ea typeface="Calibri" panose="020F0502020204030204" pitchFamily="34" charset="0"/>
              <a:cs typeface="Times New Roman" panose="02020603050405020304" pitchFamily="18" charset="0"/>
            </a:rPr>
            <a:t>ET</a:t>
          </a:r>
          <a:r>
            <a:rPr lang="fr-FR" sz="1100">
              <a:effectLst/>
              <a:latin typeface="Calibri" panose="020F0502020204030204" pitchFamily="34" charset="0"/>
              <a:ea typeface="Calibri" panose="020F0502020204030204" pitchFamily="34" charset="0"/>
              <a:cs typeface="Times New Roman" panose="02020603050405020304" pitchFamily="18" charset="0"/>
            </a:rPr>
            <a:t> pour la partie autofinancée),</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spcAft>
              <a:spcPts val="0"/>
            </a:spcAft>
            <a:buFont typeface="Calibri" panose="020F0502020204030204" pitchFamily="34" charset="0"/>
            <a:buChar char="-"/>
            <a:tabLst>
              <a:tab pos="1962150" algn="l"/>
            </a:tabLst>
          </a:pPr>
          <a:r>
            <a:rPr lang="fr-FR" sz="1100">
              <a:effectLst/>
              <a:latin typeface="Calibri" panose="020F0502020204030204" pitchFamily="34" charset="0"/>
              <a:ea typeface="Calibri" panose="020F0502020204030204" pitchFamily="34" charset="0"/>
              <a:cs typeface="Times New Roman" panose="02020603050405020304" pitchFamily="18" charset="0"/>
            </a:rPr>
            <a:t>La délibération de l’organisme gestionnaire,</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spcAft>
              <a:spcPts val="0"/>
            </a:spcAft>
            <a:buFont typeface="Calibri" panose="020F0502020204030204" pitchFamily="34" charset="0"/>
            <a:buChar char="-"/>
            <a:tabLst>
              <a:tab pos="1962150" algn="l"/>
            </a:tabLst>
          </a:pPr>
          <a:r>
            <a:rPr lang="fr-FR" sz="1100">
              <a:effectLst/>
              <a:latin typeface="Calibri" panose="020F0502020204030204" pitchFamily="34" charset="0"/>
              <a:ea typeface="Calibri" panose="020F0502020204030204" pitchFamily="34" charset="0"/>
              <a:cs typeface="Times New Roman" panose="02020603050405020304" pitchFamily="18" charset="0"/>
            </a:rPr>
            <a:t>Les tableaux d’amortissement prévisionnels,</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spcAft>
              <a:spcPts val="0"/>
            </a:spcAft>
            <a:buFont typeface="Calibri" panose="020F0502020204030204" pitchFamily="34" charset="0"/>
            <a:buChar char="-"/>
            <a:tabLst>
              <a:tab pos="1962150" algn="l"/>
            </a:tabLst>
          </a:pPr>
          <a:r>
            <a:rPr lang="fr-FR" sz="1100">
              <a:effectLst/>
              <a:latin typeface="Calibri" panose="020F0502020204030204" pitchFamily="34" charset="0"/>
              <a:ea typeface="Calibri" panose="020F0502020204030204" pitchFamily="34" charset="0"/>
              <a:cs typeface="Times New Roman" panose="02020603050405020304" pitchFamily="18" charset="0"/>
            </a:rPr>
            <a:t>Les copies des relevés de compte N et N-1 en cas de prêt à taux variable (voir ci-dessus),</a:t>
          </a: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spcAft>
              <a:spcPts val="0"/>
            </a:spcAft>
            <a:buFont typeface="Calibri" panose="020F0502020204030204" pitchFamily="34" charset="0"/>
            <a:buChar char="-"/>
            <a:tabLst>
              <a:tab pos="1962150" algn="l"/>
            </a:tabLst>
          </a:pPr>
          <a:r>
            <a:rPr lang="fr-FR" sz="12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Le compte de gestion globale (pages 3 à 5 inclus dans les états financiers FIC EXPERTISE et le sectoriel sans cascade)</a:t>
          </a:r>
        </a:p>
        <a:p>
          <a:pPr marL="342900" lvl="0" indent="-342900">
            <a:spcAft>
              <a:spcPts val="0"/>
            </a:spcAft>
            <a:buFont typeface="Calibri" panose="020F0502020204030204" pitchFamily="34" charset="0"/>
            <a:buChar char="-"/>
            <a:tabLst>
              <a:tab pos="1962150" algn="l"/>
            </a:tabLst>
          </a:pPr>
          <a:endParaRPr lang="fr-FR" sz="1100" b="1" i="1">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spcAft>
              <a:spcPts val="0"/>
            </a:spcAft>
            <a:buFont typeface="Calibri" panose="020F0502020204030204" pitchFamily="34" charset="0"/>
            <a:buChar char="-"/>
            <a:tabLst>
              <a:tab pos="1962150" algn="l"/>
            </a:tabLst>
          </a:pPr>
          <a:r>
            <a:rPr lang="fr-FR" sz="1100" b="1" i="1" u="none">
              <a:solidFill>
                <a:srgbClr val="FF0000"/>
              </a:solidFill>
              <a:effectLst/>
              <a:latin typeface="+mn-lt"/>
              <a:ea typeface="Calibri" panose="020F0502020204030204" pitchFamily="34" charset="0"/>
              <a:cs typeface="Times New Roman" panose="02020603050405020304" pitchFamily="18" charset="0"/>
            </a:rPr>
            <a:t>=&gt; Les tableaux d’amortissements définitifs des prêts </a:t>
          </a:r>
          <a:r>
            <a:rPr lang="fr-FR" sz="1100" b="1" u="none" baseline="0">
              <a:solidFill>
                <a:srgbClr val="FF0000"/>
              </a:solidFill>
              <a:effectLst/>
              <a:latin typeface="+mn-lt"/>
              <a:ea typeface="Calibri" panose="020F0502020204030204" pitchFamily="34" charset="0"/>
              <a:cs typeface="Times New Roman" panose="02020603050405020304" pitchFamily="18" charset="0"/>
            </a:rPr>
            <a:t>déjà communiqués l'an dernier ne sont pas à transmettre.</a:t>
          </a:r>
          <a:endParaRPr lang="fr-FR" sz="1050" b="1" u="none">
            <a:solidFill>
              <a:srgbClr val="FF0000"/>
            </a:solidFill>
            <a:effectLst/>
            <a:latin typeface="+mn-lt"/>
            <a:ea typeface="Calibri" panose="020F0502020204030204" pitchFamily="34" charset="0"/>
            <a:cs typeface="Times New Roman" panose="02020603050405020304" pitchFamily="18" charset="0"/>
          </a:endParaRPr>
        </a:p>
        <a:p>
          <a:pPr>
            <a:spcAft>
              <a:spcPts val="0"/>
            </a:spcAft>
            <a:tabLst>
              <a:tab pos="1962150" algn="l"/>
            </a:tabLst>
          </a:pPr>
          <a:endParaRPr lang="fr-FR" sz="1100" b="1" u="sng">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tabLst>
              <a:tab pos="1962150" algn="l"/>
            </a:tabLst>
          </a:pPr>
          <a:r>
            <a:rPr lang="fr-FR" sz="1100" b="1" u="sng">
              <a:effectLst/>
              <a:latin typeface="Calibri" panose="020F0502020204030204" pitchFamily="34" charset="0"/>
              <a:ea typeface="Calibri" panose="020F0502020204030204" pitchFamily="34" charset="0"/>
              <a:cs typeface="Times New Roman" panose="02020603050405020304" pitchFamily="18" charset="0"/>
            </a:rPr>
            <a:t>DATE LIMITE D’ENVOI DU DOSSIER COMPLET A</a:t>
          </a:r>
          <a:r>
            <a:rPr lang="fr-FR" sz="1100" b="1" u="sng" baseline="0">
              <a:effectLst/>
              <a:latin typeface="Calibri" panose="020F0502020204030204" pitchFamily="34" charset="0"/>
              <a:ea typeface="Calibri" panose="020F0502020204030204" pitchFamily="34" charset="0"/>
              <a:cs typeface="Times New Roman" panose="02020603050405020304" pitchFamily="18" charset="0"/>
            </a:rPr>
            <a:t> NICOLAS DAVY </a:t>
          </a:r>
          <a:r>
            <a:rPr lang="fr-FR" sz="1100" b="1" u="sng">
              <a:effectLst/>
              <a:latin typeface="Calibri" panose="020F0502020204030204" pitchFamily="34" charset="0"/>
              <a:ea typeface="Calibri" panose="020F0502020204030204" pitchFamily="34" charset="0"/>
              <a:cs typeface="Times New Roman" panose="02020603050405020304" pitchFamily="18" charset="0"/>
            </a:rPr>
            <a:t>A L’UDOGEC soit </a:t>
          </a:r>
          <a:r>
            <a:rPr lang="fr-FR" sz="1100" b="1" u="sng" baseline="0">
              <a:effectLst/>
              <a:latin typeface="Calibri" panose="020F0502020204030204" pitchFamily="34" charset="0"/>
              <a:ea typeface="Calibri" panose="020F0502020204030204" pitchFamily="34" charset="0"/>
              <a:cs typeface="Times New Roman" panose="02020603050405020304" pitchFamily="18" charset="0"/>
            </a:rPr>
            <a:t> par mail : nicolas.davy@e-c.bzh ou par courrier : </a:t>
          </a:r>
          <a:r>
            <a:rPr lang="fr-FR" sz="1100" b="1" u="sng">
              <a:effectLst/>
              <a:latin typeface="Calibri" panose="020F0502020204030204" pitchFamily="34" charset="0"/>
              <a:ea typeface="Calibri" panose="020F0502020204030204" pitchFamily="34" charset="0"/>
              <a:cs typeface="Times New Roman" panose="02020603050405020304" pitchFamily="18" charset="0"/>
            </a:rPr>
            <a:t>45 rue de Brest 35000 RENNES) pour</a:t>
          </a:r>
          <a:r>
            <a:rPr lang="fr-FR" sz="1100" b="1" u="sng" baseline="0">
              <a:effectLst/>
              <a:latin typeface="Calibri" panose="020F0502020204030204" pitchFamily="34" charset="0"/>
              <a:ea typeface="Calibri" panose="020F0502020204030204" pitchFamily="34" charset="0"/>
              <a:cs typeface="Times New Roman" panose="02020603050405020304" pitchFamily="18" charset="0"/>
            </a:rPr>
            <a:t> </a:t>
          </a:r>
          <a:r>
            <a:rPr lang="fr-FR" sz="1100" b="1" u="sng"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le</a:t>
          </a:r>
          <a:r>
            <a:rPr lang="fr-FR"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17/02/2025</a:t>
          </a:r>
          <a:r>
            <a:rPr lang="fr-FR" sz="1100" b="1" u="sng"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au plus tard</a:t>
          </a:r>
          <a:r>
            <a:rPr lang="fr-FR"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t>
          </a:r>
        </a:p>
        <a:p>
          <a:pPr>
            <a:spcAft>
              <a:spcPts val="0"/>
            </a:spcAft>
            <a:tabLst>
              <a:tab pos="1962150" algn="l"/>
            </a:tabLst>
          </a:pPr>
          <a:endParaRPr lang="fr-FR" sz="1000" u="none">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tabLst>
              <a:tab pos="1962150" algn="l"/>
            </a:tabLst>
          </a:pPr>
          <a:r>
            <a:rPr lang="fr-FR" sz="1100" b="1" i="1">
              <a:effectLst/>
              <a:latin typeface="Calibri" panose="020F0502020204030204" pitchFamily="34" charset="0"/>
              <a:ea typeface="Calibri" panose="020F0502020204030204" pitchFamily="34" charset="0"/>
              <a:cs typeface="Times New Roman" panose="02020603050405020304" pitchFamily="18" charset="0"/>
            </a:rPr>
            <a:t>NB : Pour</a:t>
          </a:r>
          <a:r>
            <a:rPr lang="fr-FR" sz="1100" b="1" i="1" baseline="0">
              <a:effectLst/>
              <a:latin typeface="Calibri" panose="020F0502020204030204" pitchFamily="34" charset="0"/>
              <a:ea typeface="Calibri" panose="020F0502020204030204" pitchFamily="34" charset="0"/>
              <a:cs typeface="Times New Roman" panose="02020603050405020304" pitchFamily="18" charset="0"/>
            </a:rPr>
            <a:t> tous vos investissements, vous devez remplir un dossier d'Opportunité Scolaire (OS) et s</a:t>
          </a:r>
          <a:r>
            <a:rPr lang="fr-FR" sz="1100" b="1" i="1">
              <a:effectLst/>
              <a:latin typeface="Calibri" panose="020F0502020204030204" pitchFamily="34" charset="0"/>
              <a:ea typeface="Calibri" panose="020F0502020204030204" pitchFamily="34" charset="0"/>
              <a:cs typeface="Times New Roman" panose="02020603050405020304" pitchFamily="18" charset="0"/>
            </a:rPr>
            <a:t>i vous dépassez les ratios CEAS, votre dossier passera devant le Comité Economique des Affaires Scolaires. Les prochaines réunions  CEAS sont les 26/11/2024</a:t>
          </a:r>
          <a:r>
            <a:rPr lang="fr-FR" sz="1100" b="1" i="1" baseline="0">
              <a:effectLst/>
              <a:latin typeface="Calibri" panose="020F0502020204030204" pitchFamily="34" charset="0"/>
              <a:ea typeface="Calibri" panose="020F0502020204030204" pitchFamily="34" charset="0"/>
              <a:cs typeface="Times New Roman" panose="02020603050405020304" pitchFamily="18" charset="0"/>
            </a:rPr>
            <a:t> et 28/01/2025</a:t>
          </a:r>
          <a:r>
            <a:rPr lang="fr-FR" sz="1100" b="1" i="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t>
          </a:r>
          <a:endParaRPr lang="fr-FR" sz="1100" b="1" i="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tabLst>
              <a:tab pos="1962150" algn="l"/>
            </a:tabLst>
          </a:pPr>
          <a:r>
            <a:rPr lang="fr-FR" sz="1100" b="1" u="sng">
              <a:effectLst/>
              <a:latin typeface="Calibri" panose="020F0502020204030204" pitchFamily="34" charset="0"/>
              <a:ea typeface="Calibri" panose="020F0502020204030204" pitchFamily="34" charset="0"/>
              <a:cs typeface="Times New Roman" panose="02020603050405020304" pitchFamily="18" charset="0"/>
            </a:rPr>
            <a:t>NB :</a:t>
          </a:r>
          <a:r>
            <a:rPr lang="fr-FR" sz="1100" b="1" u="sng" baseline="0">
              <a:effectLst/>
              <a:latin typeface="Calibri" panose="020F0502020204030204" pitchFamily="34" charset="0"/>
              <a:ea typeface="Calibri" panose="020F0502020204030204" pitchFamily="34" charset="0"/>
              <a:cs typeface="Times New Roman" panose="02020603050405020304" pitchFamily="18" charset="0"/>
            </a:rPr>
            <a:t> </a:t>
          </a:r>
          <a:r>
            <a:rPr lang="fr-FR" sz="1100" b="1" u="sng">
              <a:effectLst/>
              <a:latin typeface="Calibri" panose="020F0502020204030204" pitchFamily="34" charset="0"/>
              <a:ea typeface="Calibri" panose="020F0502020204030204" pitchFamily="34" charset="0"/>
              <a:cs typeface="Times New Roman" panose="02020603050405020304" pitchFamily="18" charset="0"/>
            </a:rPr>
            <a:t>LE CONSEIL DEPARTEMENTAL VOUS ADRESSERA COURANT</a:t>
          </a:r>
          <a:r>
            <a:rPr lang="fr-FR" sz="1100" b="1" u="sng" baseline="0">
              <a:effectLst/>
              <a:latin typeface="Calibri" panose="020F0502020204030204" pitchFamily="34" charset="0"/>
              <a:ea typeface="Calibri" panose="020F0502020204030204" pitchFamily="34" charset="0"/>
              <a:cs typeface="Times New Roman" panose="02020603050405020304" pitchFamily="18" charset="0"/>
            </a:rPr>
            <a:t> JUILLET/</a:t>
          </a:r>
          <a:r>
            <a:rPr lang="fr-FR" sz="1100" b="1" u="sng">
              <a:effectLst/>
              <a:latin typeface="Calibri" panose="020F0502020204030204" pitchFamily="34" charset="0"/>
              <a:ea typeface="Calibri" panose="020F0502020204030204" pitchFamily="34" charset="0"/>
              <a:cs typeface="Times New Roman" panose="02020603050405020304" pitchFamily="18" charset="0"/>
            </a:rPr>
            <a:t>AOUT 2025</a:t>
          </a:r>
          <a:r>
            <a:rPr lang="fr-FR" sz="1100" b="1" u="sng" baseline="0">
              <a:effectLst/>
              <a:latin typeface="Calibri" panose="020F0502020204030204" pitchFamily="34" charset="0"/>
              <a:ea typeface="Calibri" panose="020F0502020204030204" pitchFamily="34" charset="0"/>
              <a:cs typeface="Times New Roman" panose="02020603050405020304" pitchFamily="18" charset="0"/>
            </a:rPr>
            <a:t> LA CONVENTION. MERCI DE LA SIGNER RAPIDEMENT ET DE LA RETOURNER AU CONSEIL DEPARTEMENTAL POUR DEBUT SEPTEMBRE AU PLUS TARD.</a:t>
          </a:r>
        </a:p>
        <a:p>
          <a:pPr>
            <a:spcAft>
              <a:spcPts val="0"/>
            </a:spcAft>
            <a:tabLst>
              <a:tab pos="1962150" algn="l"/>
            </a:tabLst>
          </a:pPr>
          <a:endParaRPr lang="fr-FR" sz="1100" b="1" u="sng" baseline="0">
            <a:effectLst/>
            <a:latin typeface="Calibri" panose="020F0502020204030204" pitchFamily="34" charset="0"/>
            <a:ea typeface="Calibri" panose="020F0502020204030204" pitchFamily="34" charset="0"/>
            <a:cs typeface="Times New Roman" panose="02020603050405020304" pitchFamily="18" charset="0"/>
          </a:endParaRPr>
        </a:p>
        <a:p>
          <a:pPr>
            <a:spcAft>
              <a:spcPts val="0"/>
            </a:spcAft>
            <a:tabLst>
              <a:tab pos="1962150" algn="l"/>
            </a:tabLst>
          </a:pPr>
          <a:endParaRPr lang="fr-FR" sz="10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1962150" algn="l"/>
            </a:tabLst>
          </a:pPr>
          <a:r>
            <a:rPr lang="fr-FR" sz="16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Vous devez adresser un courrier au président du Conseil Départemental pour faire une demande d’autorisation pour démarrer les travaux si ceux-ci doivent commencer avant la signature de la convention.</a:t>
          </a:r>
          <a:endParaRPr lang="fr-FR" sz="12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76199</xdr:colOff>
      <xdr:row>0</xdr:row>
      <xdr:rowOff>64770</xdr:rowOff>
    </xdr:from>
    <xdr:to>
      <xdr:col>3</xdr:col>
      <xdr:colOff>377824</xdr:colOff>
      <xdr:row>3</xdr:row>
      <xdr:rowOff>41056</xdr:rowOff>
    </xdr:to>
    <xdr:pic>
      <xdr:nvPicPr>
        <xdr:cNvPr id="1316" name="Picture 3" descr="cg35">
          <a:extLst>
            <a:ext uri="{FF2B5EF4-FFF2-40B4-BE49-F238E27FC236}">
              <a16:creationId xmlns:a16="http://schemas.microsoft.com/office/drawing/2014/main" id="{2E3B46F0-BAA2-4D5D-8941-DEB636E67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047" y="64770"/>
          <a:ext cx="1320386" cy="1086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xdr:colOff>
      <xdr:row>0</xdr:row>
      <xdr:rowOff>9525</xdr:rowOff>
    </xdr:from>
    <xdr:to>
      <xdr:col>8</xdr:col>
      <xdr:colOff>19685</xdr:colOff>
      <xdr:row>2</xdr:row>
      <xdr:rowOff>342900</xdr:rowOff>
    </xdr:to>
    <xdr:pic>
      <xdr:nvPicPr>
        <xdr:cNvPr id="1317" name="Image 2">
          <a:extLst>
            <a:ext uri="{FF2B5EF4-FFF2-40B4-BE49-F238E27FC236}">
              <a16:creationId xmlns:a16="http://schemas.microsoft.com/office/drawing/2014/main" id="{3FAC518D-48A5-418C-8D3B-33ECBD1A0D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91050" y="9525"/>
          <a:ext cx="15811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
  <sheetViews>
    <sheetView showGridLines="0" zoomScaleNormal="100" zoomScaleSheetLayoutView="85" workbookViewId="0">
      <selection activeCell="L3" sqref="L3"/>
    </sheetView>
  </sheetViews>
  <sheetFormatPr baseColWidth="10" defaultRowHeight="13.2" x14ac:dyDescent="0.25"/>
  <cols>
    <col min="7" max="7" width="20.44140625" customWidth="1"/>
    <col min="11" max="11" width="15.77734375" customWidth="1"/>
  </cols>
  <sheetData>
    <row r="1" spans="1:1" x14ac:dyDescent="0.25">
      <c r="A1" s="82"/>
    </row>
  </sheetData>
  <sheetProtection algorithmName="SHA-512" hashValue="LwHmVqJn4erH6D/nHqsSYK00nV3JFS6vaiMmxYFAuOrAJifeYPBVpD/nEiU0JTq6glvAQwW0ASr/1xuRRwgmwA==" saltValue="Ty8o08tKROG2bz+TA4Iy2w==" spinCount="100000" sheet="1" objects="1" scenarios="1"/>
  <printOptions horizontalCentered="1" verticalCentered="1"/>
  <pageMargins left="0.70866141732283472" right="0.70866141732283472" top="0.15748031496062992" bottom="0.15748031496062992"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9D14-9B7F-4531-8FBE-69A5DAA7E48C}">
  <sheetPr>
    <pageSetUpPr fitToPage="1"/>
  </sheetPr>
  <dimension ref="A1:K49"/>
  <sheetViews>
    <sheetView showGridLines="0" zoomScaleNormal="100" zoomScaleSheetLayoutView="85" workbookViewId="0">
      <selection activeCell="D6" sqref="D6"/>
    </sheetView>
  </sheetViews>
  <sheetFormatPr baseColWidth="10" defaultRowHeight="13.2" x14ac:dyDescent="0.25"/>
  <cols>
    <col min="1" max="3" width="11.5546875" style="132"/>
    <col min="4" max="4" width="3.5546875" style="132" customWidth="1"/>
    <col min="5" max="5" width="11.5546875" style="132"/>
    <col min="6" max="6" width="15.21875" style="132" customWidth="1"/>
    <col min="7" max="7" width="20.44140625" style="132" customWidth="1"/>
    <col min="8" max="8" width="11.5546875" style="132"/>
    <col min="9" max="9" width="19.109375" style="132" customWidth="1"/>
    <col min="10" max="10" width="11.5546875" style="132"/>
    <col min="11" max="11" width="15.77734375" style="132" customWidth="1"/>
    <col min="12" max="16384" width="11.5546875" style="132"/>
  </cols>
  <sheetData>
    <row r="1" spans="1:11" x14ac:dyDescent="0.25">
      <c r="A1" s="138"/>
    </row>
    <row r="2" spans="1:11" ht="22.8" x14ac:dyDescent="0.4">
      <c r="A2" s="174" t="s">
        <v>201</v>
      </c>
      <c r="B2" s="174"/>
      <c r="C2" s="174"/>
      <c r="D2" s="174"/>
      <c r="E2" s="174"/>
      <c r="F2" s="174"/>
      <c r="G2" s="174"/>
      <c r="H2" s="174"/>
      <c r="I2" s="174"/>
      <c r="J2" s="2"/>
      <c r="K2" s="2"/>
    </row>
    <row r="3" spans="1:11" x14ac:dyDescent="0.25">
      <c r="A3" s="2"/>
      <c r="B3" s="2"/>
      <c r="C3" s="2"/>
      <c r="D3" s="2"/>
      <c r="E3" s="2"/>
      <c r="F3" s="2"/>
      <c r="G3" s="2"/>
      <c r="H3" s="2"/>
      <c r="I3" s="2"/>
      <c r="J3" s="2"/>
      <c r="K3" s="2"/>
    </row>
    <row r="5" spans="1:11" x14ac:dyDescent="0.25">
      <c r="A5" s="139" t="s">
        <v>334</v>
      </c>
    </row>
    <row r="6" spans="1:11" x14ac:dyDescent="0.25">
      <c r="A6" s="139"/>
    </row>
    <row r="8" spans="1:11" x14ac:dyDescent="0.25">
      <c r="A8" s="132" t="s">
        <v>202</v>
      </c>
    </row>
    <row r="10" spans="1:11" ht="13.8" x14ac:dyDescent="0.25">
      <c r="A10" s="162" t="s">
        <v>203</v>
      </c>
    </row>
    <row r="13" spans="1:11" x14ac:dyDescent="0.25">
      <c r="A13" s="139" t="s">
        <v>359</v>
      </c>
    </row>
    <row r="15" spans="1:11" ht="26.4" x14ac:dyDescent="0.25">
      <c r="D15" s="140"/>
      <c r="E15" s="141" t="s">
        <v>185</v>
      </c>
      <c r="F15" s="142" t="s">
        <v>199</v>
      </c>
    </row>
    <row r="16" spans="1:11" x14ac:dyDescent="0.25">
      <c r="D16" s="143" t="s">
        <v>186</v>
      </c>
      <c r="E16" s="143">
        <v>90</v>
      </c>
      <c r="F16" s="144">
        <v>0.6</v>
      </c>
    </row>
    <row r="17" spans="1:6" x14ac:dyDescent="0.25">
      <c r="D17" s="143" t="s">
        <v>186</v>
      </c>
      <c r="E17" s="145">
        <v>100</v>
      </c>
      <c r="F17" s="144">
        <v>0.55000000000000004</v>
      </c>
    </row>
    <row r="18" spans="1:6" x14ac:dyDescent="0.25">
      <c r="D18" s="143" t="s">
        <v>186</v>
      </c>
      <c r="E18" s="145">
        <v>110</v>
      </c>
      <c r="F18" s="144">
        <v>0.45</v>
      </c>
    </row>
    <row r="19" spans="1:6" x14ac:dyDescent="0.25">
      <c r="D19" s="143" t="s">
        <v>186</v>
      </c>
      <c r="E19" s="145">
        <v>120</v>
      </c>
      <c r="F19" s="144">
        <v>0.4</v>
      </c>
    </row>
    <row r="20" spans="1:6" x14ac:dyDescent="0.25">
      <c r="D20" s="143" t="s">
        <v>186</v>
      </c>
      <c r="E20" s="145">
        <v>130</v>
      </c>
      <c r="F20" s="144">
        <v>0.35</v>
      </c>
    </row>
    <row r="21" spans="1:6" x14ac:dyDescent="0.25">
      <c r="D21" s="143" t="s">
        <v>197</v>
      </c>
      <c r="E21" s="145">
        <v>130</v>
      </c>
      <c r="F21" s="144">
        <v>0.3</v>
      </c>
    </row>
    <row r="23" spans="1:6" x14ac:dyDescent="0.25">
      <c r="A23" s="146" t="s">
        <v>200</v>
      </c>
    </row>
    <row r="26" spans="1:6" ht="13.8" x14ac:dyDescent="0.25">
      <c r="A26" s="162" t="s">
        <v>204</v>
      </c>
    </row>
    <row r="29" spans="1:6" x14ac:dyDescent="0.25">
      <c r="A29" s="132" t="s">
        <v>338</v>
      </c>
    </row>
    <row r="31" spans="1:6" x14ac:dyDescent="0.25">
      <c r="A31" s="132" t="s">
        <v>335</v>
      </c>
    </row>
    <row r="32" spans="1:6" x14ac:dyDescent="0.25">
      <c r="B32" s="132" t="s">
        <v>345</v>
      </c>
    </row>
    <row r="33" spans="1:2" x14ac:dyDescent="0.25">
      <c r="B33" s="132" t="s">
        <v>339</v>
      </c>
    </row>
    <row r="35" spans="1:2" x14ac:dyDescent="0.25">
      <c r="B35" s="132" t="s">
        <v>352</v>
      </c>
    </row>
    <row r="37" spans="1:2" x14ac:dyDescent="0.25">
      <c r="B37" s="132" t="s">
        <v>353</v>
      </c>
    </row>
    <row r="42" spans="1:2" ht="13.8" x14ac:dyDescent="0.25">
      <c r="A42" s="162" t="s">
        <v>336</v>
      </c>
    </row>
    <row r="45" spans="1:2" x14ac:dyDescent="0.25">
      <c r="A45" s="132" t="s">
        <v>354</v>
      </c>
    </row>
    <row r="46" spans="1:2" x14ac:dyDescent="0.25">
      <c r="A46" s="132" t="s">
        <v>355</v>
      </c>
    </row>
    <row r="47" spans="1:2" x14ac:dyDescent="0.25">
      <c r="A47" s="132" t="s">
        <v>356</v>
      </c>
    </row>
    <row r="49" spans="1:1" x14ac:dyDescent="0.25">
      <c r="A49" s="132" t="s">
        <v>357</v>
      </c>
    </row>
  </sheetData>
  <sheetProtection algorithmName="SHA-512" hashValue="V1Oda9a0WuExvTkVTvg+x3mcucN1j9/98Pi9hYyhuHJG04xfJu35iB2MDdNBcK9PlfCoVSYRGdQ1aWn43f8uOg==" saltValue="ARkdtstgkVhPzNPg3rVuMQ==" spinCount="100000" sheet="1" objects="1" scenarios="1"/>
  <mergeCells count="1">
    <mergeCell ref="A2:I2"/>
  </mergeCells>
  <printOptions horizontalCentered="1" verticalCentered="1"/>
  <pageMargins left="0.70866141732283472" right="0.70866141732283472" top="0.15748031496062992" bottom="0.15748031496062992"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D47"/>
  <sheetViews>
    <sheetView showGridLines="0" zoomScaleNormal="100" zoomScaleSheetLayoutView="85" workbookViewId="0">
      <selection activeCell="D6" sqref="D6:E6"/>
    </sheetView>
  </sheetViews>
  <sheetFormatPr baseColWidth="10" defaultRowHeight="13.2" x14ac:dyDescent="0.25"/>
  <cols>
    <col min="2" max="2" width="2.33203125" customWidth="1"/>
    <col min="3" max="3" width="14.88671875" customWidth="1"/>
    <col min="4" max="4" width="38.109375" customWidth="1"/>
    <col min="5" max="5" width="19.44140625" customWidth="1"/>
    <col min="6" max="6" width="1.109375" customWidth="1"/>
    <col min="7" max="7" width="9.6640625" bestFit="1" customWidth="1"/>
    <col min="8" max="8" width="13.6640625" customWidth="1"/>
    <col min="9" max="9" width="11.5546875" style="1" bestFit="1" customWidth="1"/>
    <col min="10" max="10" width="9.21875" style="167" bestFit="1" customWidth="1"/>
    <col min="11" max="11" width="6.21875" style="167" bestFit="1" customWidth="1"/>
    <col min="12" max="12" width="9.6640625" style="167" bestFit="1" customWidth="1"/>
    <col min="13" max="13" width="6" style="167" bestFit="1" customWidth="1"/>
    <col min="14" max="14" width="9.21875" style="167" bestFit="1" customWidth="1"/>
    <col min="15" max="15" width="8.88671875" style="167" bestFit="1" customWidth="1"/>
    <col min="16" max="16" width="14.109375" style="167" bestFit="1" customWidth="1"/>
    <col min="17" max="17" width="4.6640625" style="167" bestFit="1" customWidth="1"/>
    <col min="18" max="18" width="9.88671875" style="167" bestFit="1" customWidth="1"/>
    <col min="19" max="19" width="14.33203125" style="167" bestFit="1" customWidth="1"/>
    <col min="20" max="20" width="10.33203125" style="167" bestFit="1" customWidth="1"/>
    <col min="21" max="21" width="10.109375" style="167" bestFit="1" customWidth="1"/>
    <col min="22" max="22" width="18.21875" style="167" bestFit="1" customWidth="1"/>
    <col min="23" max="23" width="19.44140625" style="167" bestFit="1" customWidth="1"/>
    <col min="24" max="24" width="23.44140625" style="167" bestFit="1" customWidth="1"/>
    <col min="25" max="25" width="21.44140625" style="167" bestFit="1" customWidth="1"/>
    <col min="26" max="26" width="19.109375" style="167" bestFit="1" customWidth="1"/>
    <col min="27" max="27" width="14.5546875" style="167" customWidth="1"/>
    <col min="28" max="28" width="17.33203125" style="167" bestFit="1" customWidth="1"/>
    <col min="29" max="29" width="19.109375" style="167" bestFit="1" customWidth="1"/>
    <col min="30" max="30" width="11.5546875" style="167"/>
  </cols>
  <sheetData>
    <row r="1" spans="1:30" ht="35.25" customHeight="1" x14ac:dyDescent="0.25">
      <c r="D1" s="178" t="s">
        <v>141</v>
      </c>
      <c r="E1" s="178"/>
      <c r="F1" s="178"/>
      <c r="G1" s="178"/>
      <c r="J1" s="163" t="s">
        <v>205</v>
      </c>
      <c r="K1" s="163" t="s">
        <v>206</v>
      </c>
      <c r="L1" s="163" t="s">
        <v>207</v>
      </c>
      <c r="M1" s="163" t="s">
        <v>185</v>
      </c>
      <c r="N1" s="163" t="s">
        <v>208</v>
      </c>
      <c r="O1" s="163" t="s">
        <v>209</v>
      </c>
      <c r="P1" s="163" t="s">
        <v>210</v>
      </c>
      <c r="Q1" s="163" t="s">
        <v>211</v>
      </c>
      <c r="R1" s="163" t="s">
        <v>212</v>
      </c>
      <c r="S1" s="163" t="s">
        <v>213</v>
      </c>
      <c r="T1" s="163" t="s">
        <v>214</v>
      </c>
      <c r="U1" s="163" t="s">
        <v>215</v>
      </c>
      <c r="V1" s="163" t="s">
        <v>216</v>
      </c>
      <c r="W1" s="163" t="s">
        <v>217</v>
      </c>
      <c r="X1" s="163" t="s">
        <v>223</v>
      </c>
      <c r="Y1" s="163" t="s">
        <v>218</v>
      </c>
      <c r="Z1" s="163" t="s">
        <v>222</v>
      </c>
      <c r="AA1" s="163" t="s">
        <v>219</v>
      </c>
      <c r="AB1" s="163" t="s">
        <v>221</v>
      </c>
      <c r="AC1" s="163" t="s">
        <v>220</v>
      </c>
      <c r="AD1" s="164"/>
    </row>
    <row r="2" spans="1:30" ht="22.5" customHeight="1" x14ac:dyDescent="0.25">
      <c r="D2" s="178"/>
      <c r="E2" s="178"/>
      <c r="F2" s="178"/>
      <c r="G2" s="178"/>
      <c r="J2" s="164">
        <f>+D6</f>
        <v>0</v>
      </c>
      <c r="K2" s="164">
        <f>+D7</f>
        <v>0</v>
      </c>
      <c r="L2" s="164">
        <f>+D16</f>
        <v>0</v>
      </c>
      <c r="M2" s="164" t="str">
        <f>+D9</f>
        <v/>
      </c>
      <c r="N2" s="165" t="str">
        <f>+G9</f>
        <v/>
      </c>
      <c r="O2" s="164" t="str">
        <f>+D10</f>
        <v/>
      </c>
      <c r="P2" s="165" t="str">
        <f>+G10</f>
        <v/>
      </c>
      <c r="Q2" s="164"/>
      <c r="R2" s="164"/>
      <c r="S2" s="165" t="str">
        <f>+G12</f>
        <v/>
      </c>
      <c r="T2" s="166">
        <f>+H23</f>
        <v>0</v>
      </c>
      <c r="U2" s="166">
        <f>+H26</f>
        <v>0</v>
      </c>
      <c r="V2" s="166">
        <f>+H30</f>
        <v>0</v>
      </c>
      <c r="W2" s="166">
        <f>+E36</f>
        <v>0</v>
      </c>
      <c r="X2" s="166">
        <f>+H36</f>
        <v>0</v>
      </c>
      <c r="Y2" s="166">
        <f>+E37</f>
        <v>0</v>
      </c>
      <c r="Z2" s="166">
        <f>+H37</f>
        <v>0</v>
      </c>
      <c r="AA2" s="166">
        <f>+E39</f>
        <v>0</v>
      </c>
      <c r="AB2" s="166">
        <f>+H39</f>
        <v>0</v>
      </c>
      <c r="AC2" s="166">
        <f>+H41</f>
        <v>0</v>
      </c>
      <c r="AD2" s="164"/>
    </row>
    <row r="3" spans="1:30" ht="30" customHeight="1" x14ac:dyDescent="0.25">
      <c r="D3" s="178">
        <v>2025</v>
      </c>
      <c r="E3" s="178"/>
      <c r="F3" s="178"/>
      <c r="G3" s="178"/>
    </row>
    <row r="4" spans="1:30" ht="7.5" customHeight="1" thickBot="1" x14ac:dyDescent="0.3"/>
    <row r="5" spans="1:30" ht="70.5" customHeight="1" thickBot="1" x14ac:dyDescent="0.3">
      <c r="A5" s="175" t="s">
        <v>341</v>
      </c>
      <c r="B5" s="133"/>
      <c r="C5" s="194" t="s">
        <v>2</v>
      </c>
      <c r="D5" s="195"/>
      <c r="E5" s="196"/>
      <c r="F5" s="1"/>
      <c r="G5" s="125" t="s">
        <v>159</v>
      </c>
      <c r="H5" s="126" t="str">
        <f>+CONCATENATE("Exercice comptable ",D3-2,"/",D3-1)</f>
        <v>Exercice comptable 2023/2024</v>
      </c>
    </row>
    <row r="6" spans="1:30" s="4" customFormat="1" ht="21" customHeight="1" x14ac:dyDescent="0.25">
      <c r="A6" s="176"/>
      <c r="B6" s="134"/>
      <c r="C6" s="92" t="s">
        <v>0</v>
      </c>
      <c r="D6" s="197"/>
      <c r="E6" s="198"/>
      <c r="H6" s="102"/>
      <c r="J6" s="168"/>
      <c r="K6" s="168"/>
      <c r="L6" s="168"/>
      <c r="M6" s="168"/>
      <c r="N6" s="168"/>
      <c r="O6" s="168"/>
      <c r="P6" s="168"/>
      <c r="Q6" s="168"/>
      <c r="R6" s="168"/>
      <c r="S6" s="168"/>
      <c r="T6" s="168"/>
      <c r="U6" s="168"/>
      <c r="V6" s="168"/>
      <c r="W6" s="168"/>
      <c r="X6" s="168"/>
      <c r="Y6" s="168"/>
      <c r="Z6" s="168"/>
      <c r="AA6" s="168"/>
      <c r="AB6" s="168"/>
      <c r="AC6" s="168"/>
      <c r="AD6" s="168"/>
    </row>
    <row r="7" spans="1:30" s="4" customFormat="1" ht="21" customHeight="1" x14ac:dyDescent="0.3">
      <c r="A7" s="176"/>
      <c r="B7" s="134"/>
      <c r="C7" s="92" t="s">
        <v>1</v>
      </c>
      <c r="D7" s="184"/>
      <c r="E7" s="185"/>
      <c r="J7" s="169"/>
      <c r="K7" s="170"/>
      <c r="L7" s="170"/>
      <c r="M7" s="171"/>
      <c r="N7" s="168"/>
      <c r="O7" s="168"/>
      <c r="P7" s="168"/>
      <c r="Q7" s="168"/>
      <c r="R7" s="168"/>
      <c r="S7" s="168"/>
      <c r="T7" s="168"/>
      <c r="U7" s="168"/>
      <c r="V7" s="168"/>
      <c r="W7" s="168"/>
      <c r="X7" s="168"/>
      <c r="Y7" s="168"/>
      <c r="Z7" s="168"/>
      <c r="AA7" s="168"/>
      <c r="AB7" s="168"/>
      <c r="AC7" s="168"/>
      <c r="AD7" s="168"/>
    </row>
    <row r="8" spans="1:30" s="4" customFormat="1" ht="21" customHeight="1" thickBot="1" x14ac:dyDescent="0.35">
      <c r="A8" s="176"/>
      <c r="B8" s="134"/>
      <c r="C8" s="3" t="s">
        <v>6</v>
      </c>
      <c r="D8" s="186" t="str">
        <f>IF(D7&lt;&gt;0,VLOOKUP(1,VILLES!E3:I50,5,FALSE),"")</f>
        <v/>
      </c>
      <c r="E8" s="187"/>
      <c r="J8" s="169"/>
      <c r="K8" s="170"/>
      <c r="L8" s="170"/>
      <c r="M8" s="171"/>
      <c r="N8" s="168"/>
      <c r="O8" s="168"/>
      <c r="P8" s="168"/>
      <c r="Q8" s="168"/>
      <c r="R8" s="168"/>
      <c r="S8" s="168"/>
      <c r="T8" s="168"/>
      <c r="U8" s="168"/>
      <c r="V8" s="168"/>
      <c r="W8" s="168"/>
      <c r="X8" s="168"/>
      <c r="Y8" s="168"/>
      <c r="Z8" s="168"/>
      <c r="AA8" s="168"/>
      <c r="AB8" s="168"/>
      <c r="AC8" s="168"/>
      <c r="AD8" s="168"/>
    </row>
    <row r="9" spans="1:30" ht="21" customHeight="1" thickBot="1" x14ac:dyDescent="0.3">
      <c r="A9" s="176"/>
      <c r="B9" s="134"/>
      <c r="C9" s="3" t="str">
        <f>+CONCATENATE("IPS ",D3-2)</f>
        <v>IPS 2023</v>
      </c>
      <c r="D9" s="192" t="str">
        <f>IF(D7&lt;&gt;0,VLOOKUP(1,VILLES!E3:G50,3,FALSE),"")</f>
        <v/>
      </c>
      <c r="E9" s="193"/>
      <c r="G9" s="96" t="str">
        <f>IF(D9&lt;&gt;"",VLOOKUP('VILLES (2)'!J8,'VILLES (2)'!F9:G14,2,FALSE),"")</f>
        <v/>
      </c>
    </row>
    <row r="10" spans="1:30" s="4" customFormat="1" ht="21" customHeight="1" thickBot="1" x14ac:dyDescent="0.35">
      <c r="A10" s="176"/>
      <c r="B10" s="134"/>
      <c r="C10" s="160" t="s">
        <v>135</v>
      </c>
      <c r="D10" s="188" t="str">
        <f>IFERROR(VLOOKUP(D6,VILLES!A3:C50,3,FALSE),"")</f>
        <v/>
      </c>
      <c r="E10" s="189"/>
      <c r="G10" s="96" t="str">
        <f>IF($D$10="URBAIN",0%,IF($D$10="RURAL",5%,""))</f>
        <v/>
      </c>
      <c r="J10" s="169"/>
      <c r="K10" s="170"/>
      <c r="L10" s="170"/>
      <c r="M10" s="171"/>
      <c r="N10" s="168"/>
      <c r="O10" s="168"/>
      <c r="P10" s="168"/>
      <c r="Q10" s="168"/>
      <c r="R10" s="168"/>
      <c r="S10" s="168"/>
      <c r="T10" s="168"/>
      <c r="U10" s="168"/>
      <c r="V10" s="168"/>
      <c r="W10" s="168"/>
      <c r="X10" s="168"/>
      <c r="Y10" s="168"/>
      <c r="Z10" s="168"/>
      <c r="AA10" s="168"/>
      <c r="AB10" s="168"/>
      <c r="AC10" s="168"/>
      <c r="AD10" s="168"/>
    </row>
    <row r="11" spans="1:30" s="4" customFormat="1" ht="16.2" thickBot="1" x14ac:dyDescent="0.35">
      <c r="A11" s="176"/>
      <c r="B11" s="134"/>
      <c r="C11"/>
      <c r="D11"/>
      <c r="E11"/>
      <c r="J11" s="169"/>
      <c r="K11" s="170"/>
      <c r="L11" s="170"/>
      <c r="M11" s="171"/>
      <c r="N11" s="168"/>
      <c r="O11" s="168"/>
      <c r="P11" s="168"/>
      <c r="Q11" s="168"/>
      <c r="R11" s="168"/>
      <c r="S11" s="168"/>
      <c r="T11" s="168"/>
      <c r="U11" s="168"/>
      <c r="V11" s="168"/>
      <c r="W11" s="168"/>
      <c r="X11" s="168"/>
      <c r="Y11" s="168"/>
      <c r="Z11" s="168"/>
      <c r="AA11" s="168"/>
      <c r="AB11" s="168"/>
      <c r="AC11" s="168"/>
      <c r="AD11" s="168"/>
    </row>
    <row r="12" spans="1:30" s="4" customFormat="1" ht="14.4" thickBot="1" x14ac:dyDescent="0.3">
      <c r="A12" s="177"/>
      <c r="B12" s="134"/>
      <c r="C12"/>
      <c r="D12"/>
      <c r="E12" s="123" t="s">
        <v>187</v>
      </c>
      <c r="G12" s="97" t="str">
        <f>IF(G9&lt;&gt;"",G9+G10,"")</f>
        <v/>
      </c>
      <c r="H12" s="90"/>
      <c r="I12" s="91"/>
      <c r="J12" s="168"/>
      <c r="K12" s="168"/>
      <c r="L12" s="168"/>
      <c r="M12" s="168"/>
      <c r="N12" s="168"/>
      <c r="O12" s="168"/>
      <c r="P12" s="168"/>
      <c r="Q12" s="168"/>
      <c r="R12" s="168"/>
      <c r="S12" s="168"/>
      <c r="T12" s="168"/>
      <c r="U12" s="168"/>
      <c r="V12" s="168"/>
      <c r="W12" s="168"/>
      <c r="X12" s="168"/>
      <c r="Y12" s="168"/>
      <c r="Z12" s="168"/>
      <c r="AA12" s="168"/>
      <c r="AB12" s="168"/>
      <c r="AC12" s="168"/>
      <c r="AD12" s="168"/>
    </row>
    <row r="13" spans="1:30" s="4" customFormat="1" ht="13.8" x14ac:dyDescent="0.25">
      <c r="A13" s="161"/>
      <c r="B13" s="134"/>
      <c r="D13" s="87"/>
      <c r="H13" s="90"/>
      <c r="I13" s="91"/>
      <c r="J13" s="168"/>
      <c r="K13" s="168"/>
      <c r="L13" s="168"/>
      <c r="M13" s="168"/>
      <c r="N13" s="168"/>
      <c r="O13" s="168"/>
      <c r="P13" s="168"/>
      <c r="Q13" s="168"/>
      <c r="R13" s="168"/>
      <c r="S13" s="168"/>
      <c r="T13" s="168"/>
      <c r="U13" s="168"/>
      <c r="V13" s="168"/>
      <c r="W13" s="168"/>
      <c r="X13" s="168"/>
      <c r="Y13" s="168"/>
      <c r="Z13" s="168"/>
      <c r="AA13" s="168"/>
      <c r="AB13" s="168"/>
      <c r="AC13" s="168"/>
      <c r="AD13" s="168"/>
    </row>
    <row r="14" spans="1:30" s="4" customFormat="1" ht="11.4" customHeight="1" thickBot="1" x14ac:dyDescent="0.3">
      <c r="D14" s="87"/>
      <c r="E14" s="88"/>
      <c r="G14" s="89"/>
      <c r="H14" s="90"/>
      <c r="I14" s="91"/>
      <c r="J14" s="168"/>
      <c r="K14" s="168"/>
      <c r="L14" s="168"/>
      <c r="M14" s="168"/>
      <c r="N14" s="168"/>
      <c r="O14" s="168"/>
      <c r="P14" s="168"/>
      <c r="Q14" s="168"/>
      <c r="R14" s="168"/>
      <c r="S14" s="168"/>
      <c r="T14" s="168"/>
      <c r="U14" s="168"/>
      <c r="V14" s="168"/>
      <c r="W14" s="168"/>
      <c r="X14" s="168"/>
      <c r="Y14" s="168"/>
      <c r="Z14" s="168"/>
      <c r="AA14" s="168"/>
      <c r="AB14" s="168"/>
      <c r="AC14" s="168"/>
      <c r="AD14" s="168"/>
    </row>
    <row r="15" spans="1:30" s="4" customFormat="1" ht="29.25" customHeight="1" thickBot="1" x14ac:dyDescent="0.3">
      <c r="A15" s="201"/>
      <c r="C15" s="190" t="s">
        <v>360</v>
      </c>
      <c r="D15" s="191"/>
      <c r="E15" s="84" t="s">
        <v>344</v>
      </c>
      <c r="G15" s="89"/>
      <c r="H15" s="90"/>
      <c r="I15" s="91"/>
      <c r="J15" s="168"/>
      <c r="K15" s="168"/>
      <c r="L15" s="168"/>
      <c r="M15" s="168"/>
      <c r="N15" s="168"/>
      <c r="O15" s="168"/>
      <c r="P15" s="168"/>
      <c r="Q15" s="168"/>
      <c r="R15" s="168"/>
      <c r="S15" s="168"/>
      <c r="T15" s="168"/>
      <c r="U15" s="168"/>
      <c r="V15" s="168"/>
      <c r="W15" s="168"/>
      <c r="X15" s="168"/>
      <c r="Y15" s="168"/>
      <c r="Z15" s="168"/>
      <c r="AA15" s="168"/>
      <c r="AB15" s="168"/>
      <c r="AC15" s="168"/>
      <c r="AD15" s="168"/>
    </row>
    <row r="16" spans="1:30" s="4" customFormat="1" ht="29.25" customHeight="1" x14ac:dyDescent="0.25">
      <c r="A16" s="201"/>
      <c r="C16" s="41" t="s">
        <v>1</v>
      </c>
      <c r="D16" s="77"/>
      <c r="E16" s="173"/>
      <c r="G16" s="89"/>
      <c r="H16" s="90"/>
      <c r="I16" s="91"/>
      <c r="J16" s="168"/>
      <c r="K16" s="168"/>
      <c r="L16" s="168"/>
      <c r="M16" s="168"/>
      <c r="N16" s="168"/>
      <c r="O16" s="168"/>
      <c r="P16" s="168"/>
      <c r="Q16" s="168"/>
      <c r="R16" s="168"/>
      <c r="S16" s="168"/>
      <c r="T16" s="168"/>
      <c r="U16" s="168"/>
      <c r="V16" s="168"/>
      <c r="W16" s="168"/>
      <c r="X16" s="168"/>
      <c r="Y16" s="168"/>
      <c r="Z16" s="168"/>
      <c r="AA16" s="168"/>
      <c r="AB16" s="168"/>
      <c r="AC16" s="168"/>
      <c r="AD16" s="168"/>
    </row>
    <row r="17" spans="1:30" s="4" customFormat="1" ht="29.25" customHeight="1" x14ac:dyDescent="0.25">
      <c r="A17" s="201"/>
      <c r="C17" s="3" t="s">
        <v>4</v>
      </c>
      <c r="D17" s="78"/>
      <c r="E17" s="173"/>
      <c r="G17" s="89"/>
      <c r="H17" s="90"/>
      <c r="I17" s="91"/>
      <c r="J17" s="168"/>
      <c r="K17" s="168"/>
      <c r="L17" s="168"/>
      <c r="M17" s="168"/>
      <c r="N17" s="168"/>
      <c r="O17" s="168"/>
      <c r="P17" s="168"/>
      <c r="Q17" s="168"/>
      <c r="R17" s="168"/>
      <c r="S17" s="168"/>
      <c r="T17" s="168"/>
      <c r="U17" s="168"/>
      <c r="V17" s="168"/>
      <c r="W17" s="168"/>
      <c r="X17" s="168"/>
      <c r="Y17" s="168"/>
      <c r="Z17" s="168"/>
      <c r="AA17" s="168"/>
      <c r="AB17" s="168"/>
      <c r="AC17" s="168"/>
      <c r="AD17" s="168"/>
    </row>
    <row r="18" spans="1:30" s="4" customFormat="1" ht="29.25" customHeight="1" x14ac:dyDescent="0.25">
      <c r="A18" s="201"/>
      <c r="C18" s="3" t="s">
        <v>3</v>
      </c>
      <c r="D18" s="78"/>
      <c r="E18" s="173"/>
      <c r="G18" s="89"/>
      <c r="H18" s="90"/>
      <c r="I18" s="91"/>
      <c r="J18" s="168"/>
      <c r="K18" s="168"/>
      <c r="L18" s="168"/>
      <c r="M18" s="168"/>
      <c r="N18" s="168"/>
      <c r="O18" s="168"/>
      <c r="P18" s="168"/>
      <c r="Q18" s="168"/>
      <c r="R18" s="168"/>
      <c r="S18" s="168"/>
      <c r="T18" s="168"/>
      <c r="U18" s="168"/>
      <c r="V18" s="168"/>
      <c r="W18" s="168"/>
      <c r="X18" s="168"/>
      <c r="Y18" s="168"/>
      <c r="Z18" s="168"/>
      <c r="AA18" s="168"/>
      <c r="AB18" s="168"/>
      <c r="AC18" s="168"/>
      <c r="AD18" s="168"/>
    </row>
    <row r="19" spans="1:30" s="4" customFormat="1" ht="29.25" customHeight="1" thickBot="1" x14ac:dyDescent="0.3">
      <c r="A19" s="201"/>
      <c r="C19" s="5" t="s">
        <v>5</v>
      </c>
      <c r="D19" s="63">
        <f>SUM(D16:D18)</f>
        <v>0</v>
      </c>
      <c r="E19" s="63">
        <f>SUM(E16:E18)</f>
        <v>0</v>
      </c>
      <c r="G19" s="89"/>
      <c r="H19" s="90"/>
      <c r="I19" s="91"/>
      <c r="J19" s="168"/>
      <c r="K19" s="168"/>
      <c r="L19" s="168"/>
      <c r="M19" s="168"/>
      <c r="N19" s="168"/>
      <c r="O19" s="168"/>
      <c r="P19" s="168"/>
      <c r="Q19" s="168"/>
      <c r="R19" s="168"/>
      <c r="S19" s="168"/>
      <c r="T19" s="168"/>
      <c r="U19" s="168"/>
      <c r="V19" s="168"/>
      <c r="W19" s="168"/>
      <c r="X19" s="168"/>
      <c r="Y19" s="168"/>
      <c r="Z19" s="168"/>
      <c r="AA19" s="168"/>
      <c r="AB19" s="168"/>
      <c r="AC19" s="168"/>
      <c r="AD19" s="168"/>
    </row>
    <row r="20" spans="1:30" ht="16.5" customHeight="1" thickBot="1" x14ac:dyDescent="0.3"/>
    <row r="21" spans="1:30" ht="18" thickBot="1" x14ac:dyDescent="0.3">
      <c r="A21" s="175" t="s">
        <v>342</v>
      </c>
      <c r="C21" s="179" t="s">
        <v>73</v>
      </c>
      <c r="D21" s="180"/>
      <c r="E21" s="180"/>
      <c r="F21" s="180"/>
      <c r="G21" s="180"/>
      <c r="H21" s="181"/>
    </row>
    <row r="22" spans="1:30" s="46" customFormat="1" ht="13.8" x14ac:dyDescent="0.25">
      <c r="A22" s="176"/>
      <c r="C22" s="56" t="s">
        <v>61</v>
      </c>
      <c r="I22" s="1"/>
      <c r="J22" s="172"/>
      <c r="K22" s="172"/>
      <c r="L22" s="172"/>
      <c r="M22" s="172"/>
      <c r="N22" s="172"/>
      <c r="O22" s="172"/>
      <c r="P22" s="172"/>
      <c r="Q22" s="172"/>
      <c r="R22" s="172"/>
      <c r="S22" s="172"/>
      <c r="T22" s="172"/>
      <c r="U22" s="172"/>
      <c r="V22" s="172"/>
      <c r="W22" s="172"/>
      <c r="X22" s="172"/>
      <c r="Y22" s="172"/>
      <c r="Z22" s="172"/>
      <c r="AA22" s="172"/>
      <c r="AB22" s="172"/>
      <c r="AC22" s="172"/>
      <c r="AD22" s="172"/>
    </row>
    <row r="23" spans="1:30" x14ac:dyDescent="0.25">
      <c r="A23" s="176"/>
      <c r="D23" s="182" t="s">
        <v>60</v>
      </c>
      <c r="E23" s="183"/>
      <c r="F23" s="2"/>
      <c r="G23" s="135" t="s">
        <v>64</v>
      </c>
      <c r="H23" s="68">
        <f>IF(répartition!E22="OK",répartition!G23,0)</f>
        <v>0</v>
      </c>
    </row>
    <row r="24" spans="1:30" ht="6.75" customHeight="1" x14ac:dyDescent="0.25">
      <c r="A24" s="176"/>
      <c r="G24" s="1"/>
      <c r="H24" s="48"/>
    </row>
    <row r="25" spans="1:30" s="46" customFormat="1" ht="13.8" x14ac:dyDescent="0.25">
      <c r="A25" s="176"/>
      <c r="C25" s="56" t="s">
        <v>62</v>
      </c>
      <c r="H25" s="49"/>
      <c r="I25" s="1"/>
      <c r="J25" s="172"/>
      <c r="K25" s="172"/>
      <c r="L25" s="172"/>
      <c r="M25" s="172"/>
      <c r="N25" s="172"/>
      <c r="O25" s="172"/>
      <c r="P25" s="172"/>
      <c r="Q25" s="172"/>
      <c r="R25" s="172"/>
      <c r="S25" s="172"/>
      <c r="T25" s="172"/>
      <c r="U25" s="172"/>
      <c r="V25" s="172"/>
      <c r="W25" s="172"/>
      <c r="X25" s="172"/>
      <c r="Y25" s="172"/>
      <c r="Z25" s="172"/>
      <c r="AA25" s="172"/>
      <c r="AB25" s="172"/>
      <c r="AC25" s="172"/>
      <c r="AD25" s="172"/>
    </row>
    <row r="26" spans="1:30" x14ac:dyDescent="0.25">
      <c r="A26" s="176"/>
      <c r="D26" s="182" t="s">
        <v>59</v>
      </c>
      <c r="E26" s="183"/>
      <c r="F26" s="2"/>
      <c r="G26" s="135" t="s">
        <v>65</v>
      </c>
      <c r="H26" s="68">
        <f>IF(répartition!E50="OK",répartition!G51,0)</f>
        <v>0</v>
      </c>
    </row>
    <row r="27" spans="1:30" ht="13.5" customHeight="1" thickBot="1" x14ac:dyDescent="0.3">
      <c r="A27" s="176"/>
      <c r="G27" s="1"/>
      <c r="H27" s="48"/>
    </row>
    <row r="28" spans="1:30" s="46" customFormat="1" ht="14.4" thickBot="1" x14ac:dyDescent="0.3">
      <c r="A28" s="176"/>
      <c r="C28" s="51" t="s">
        <v>63</v>
      </c>
      <c r="D28" s="52"/>
      <c r="E28" s="53"/>
      <c r="G28" s="136" t="s">
        <v>346</v>
      </c>
      <c r="H28" s="67">
        <f>H23-H26</f>
        <v>0</v>
      </c>
      <c r="I28" s="1"/>
      <c r="J28" s="172"/>
      <c r="K28" s="172"/>
      <c r="L28" s="172"/>
      <c r="M28" s="172"/>
      <c r="N28" s="172"/>
      <c r="O28" s="172"/>
      <c r="P28" s="172"/>
      <c r="Q28" s="172"/>
      <c r="R28" s="172"/>
      <c r="S28" s="172"/>
      <c r="T28" s="172"/>
      <c r="U28" s="172"/>
      <c r="V28" s="172"/>
      <c r="W28" s="172"/>
      <c r="X28" s="172"/>
      <c r="Y28" s="172"/>
      <c r="Z28" s="172"/>
      <c r="AA28" s="172"/>
      <c r="AB28" s="172"/>
      <c r="AC28" s="172"/>
      <c r="AD28" s="172"/>
    </row>
    <row r="29" spans="1:30" ht="13.5" customHeight="1" thickBot="1" x14ac:dyDescent="0.3">
      <c r="A29" s="176"/>
      <c r="G29" s="7"/>
      <c r="H29" s="48"/>
    </row>
    <row r="30" spans="1:30" s="46" customFormat="1" ht="15" thickTop="1" thickBot="1" x14ac:dyDescent="0.3">
      <c r="A30" s="177"/>
      <c r="C30" s="58" t="s">
        <v>347</v>
      </c>
      <c r="D30" s="80"/>
      <c r="E30" s="66">
        <f>H28</f>
        <v>0</v>
      </c>
      <c r="G30" s="65">
        <v>0.1</v>
      </c>
      <c r="H30" s="66">
        <f>H28*10%</f>
        <v>0</v>
      </c>
      <c r="I30" s="1"/>
      <c r="J30" s="172"/>
      <c r="K30" s="172"/>
      <c r="L30" s="172"/>
      <c r="M30" s="172"/>
      <c r="N30" s="172"/>
      <c r="O30" s="172"/>
      <c r="P30" s="172"/>
      <c r="Q30" s="172"/>
      <c r="R30" s="172"/>
      <c r="S30" s="172"/>
      <c r="T30" s="172"/>
      <c r="U30" s="172"/>
      <c r="V30" s="172"/>
      <c r="W30" s="172"/>
      <c r="X30" s="172"/>
      <c r="Y30" s="172"/>
      <c r="Z30" s="172"/>
      <c r="AA30" s="172"/>
      <c r="AB30" s="172"/>
      <c r="AC30" s="172"/>
      <c r="AD30" s="172"/>
    </row>
    <row r="31" spans="1:30" s="46" customFormat="1" ht="13.8" x14ac:dyDescent="0.25">
      <c r="C31" s="47"/>
      <c r="D31" s="47"/>
      <c r="E31" s="85"/>
      <c r="G31" s="86"/>
      <c r="H31" s="85"/>
      <c r="I31" s="1"/>
      <c r="J31" s="172"/>
      <c r="K31" s="172"/>
      <c r="L31" s="172"/>
      <c r="M31" s="172"/>
      <c r="N31" s="172"/>
      <c r="O31" s="172"/>
      <c r="P31" s="172"/>
      <c r="Q31" s="172"/>
      <c r="R31" s="172"/>
      <c r="S31" s="172"/>
      <c r="T31" s="172"/>
      <c r="U31" s="172"/>
      <c r="V31" s="172"/>
      <c r="W31" s="172"/>
      <c r="X31" s="172"/>
      <c r="Y31" s="172"/>
      <c r="Z31" s="172"/>
      <c r="AA31" s="172"/>
      <c r="AB31" s="172"/>
      <c r="AC31" s="172"/>
      <c r="AD31" s="172"/>
    </row>
    <row r="32" spans="1:30" ht="13.5" customHeight="1" thickBot="1" x14ac:dyDescent="0.3"/>
    <row r="33" spans="1:30" ht="18" thickBot="1" x14ac:dyDescent="0.3">
      <c r="A33" s="175" t="s">
        <v>343</v>
      </c>
      <c r="C33" s="179" t="s">
        <v>74</v>
      </c>
      <c r="D33" s="180"/>
      <c r="E33" s="180"/>
      <c r="F33" s="180"/>
      <c r="G33" s="180"/>
      <c r="H33" s="181"/>
    </row>
    <row r="34" spans="1:30" ht="19.8" customHeight="1" x14ac:dyDescent="0.25">
      <c r="A34" s="176"/>
      <c r="E34" s="116" t="s">
        <v>348</v>
      </c>
      <c r="F34" s="54"/>
      <c r="G34" s="116" t="s">
        <v>349</v>
      </c>
      <c r="H34" s="116" t="s">
        <v>350</v>
      </c>
    </row>
    <row r="35" spans="1:30" s="50" customFormat="1" ht="19.8" customHeight="1" x14ac:dyDescent="0.25">
      <c r="A35" s="176"/>
      <c r="C35" s="57" t="str">
        <f>+CONCATENATE("Capital d'emprunt remboursé en ",D3," - Part Collège")</f>
        <v>Capital d'emprunt remboursé en 2025 - Part Collège</v>
      </c>
      <c r="I35" s="1"/>
      <c r="J35" s="172"/>
      <c r="K35" s="172"/>
      <c r="L35" s="172"/>
      <c r="M35" s="172"/>
      <c r="N35" s="172"/>
      <c r="O35" s="172"/>
      <c r="P35" s="172"/>
      <c r="Q35" s="172"/>
      <c r="R35" s="172"/>
      <c r="S35" s="172"/>
      <c r="T35" s="172"/>
      <c r="U35" s="172"/>
      <c r="V35" s="172"/>
      <c r="W35" s="172"/>
      <c r="X35" s="172"/>
      <c r="Y35" s="172"/>
      <c r="Z35" s="172"/>
      <c r="AA35" s="172"/>
      <c r="AB35" s="172"/>
      <c r="AC35" s="172"/>
      <c r="AD35" s="172"/>
    </row>
    <row r="36" spans="1:30" s="50" customFormat="1" ht="19.8" customHeight="1" x14ac:dyDescent="0.25">
      <c r="A36" s="176"/>
      <c r="C36" s="208" t="s">
        <v>136</v>
      </c>
      <c r="D36" s="208"/>
      <c r="E36" s="124">
        <f>investissement!S22</f>
        <v>0</v>
      </c>
      <c r="G36" s="64" t="str">
        <f>IF(E36&lt;&gt;0,$G$12,"")</f>
        <v/>
      </c>
      <c r="H36" s="69">
        <f>IFERROR(G36*E36,0)</f>
        <v>0</v>
      </c>
      <c r="I36" s="1"/>
      <c r="J36" s="172"/>
      <c r="K36" s="172"/>
      <c r="L36" s="172"/>
      <c r="M36" s="172"/>
      <c r="N36" s="172"/>
      <c r="O36" s="172"/>
      <c r="P36" s="172"/>
      <c r="Q36" s="172"/>
      <c r="R36" s="172"/>
      <c r="S36" s="172"/>
      <c r="T36" s="172"/>
      <c r="U36" s="172"/>
      <c r="V36" s="172"/>
      <c r="W36" s="172"/>
      <c r="X36" s="172"/>
      <c r="Y36" s="172"/>
      <c r="Z36" s="172"/>
      <c r="AA36" s="172"/>
      <c r="AB36" s="172"/>
      <c r="AC36" s="172"/>
      <c r="AD36" s="172"/>
    </row>
    <row r="37" spans="1:30" s="50" customFormat="1" ht="19.8" customHeight="1" x14ac:dyDescent="0.25">
      <c r="A37" s="176"/>
      <c r="C37" s="208" t="s">
        <v>138</v>
      </c>
      <c r="D37" s="208"/>
      <c r="E37" s="124">
        <f>investissement!S34</f>
        <v>0</v>
      </c>
      <c r="G37" s="64" t="str">
        <f>IF(E37&lt;&gt;0,$G$12,"")</f>
        <v/>
      </c>
      <c r="H37" s="69">
        <f>IFERROR(G37*E37,0)</f>
        <v>0</v>
      </c>
      <c r="I37" s="1"/>
      <c r="J37" s="172"/>
      <c r="K37" s="172"/>
      <c r="L37" s="172"/>
      <c r="M37" s="172"/>
      <c r="N37" s="172"/>
      <c r="O37" s="172"/>
      <c r="P37" s="172"/>
      <c r="Q37" s="172"/>
      <c r="R37" s="172"/>
      <c r="S37" s="172"/>
      <c r="T37" s="172"/>
      <c r="U37" s="172"/>
      <c r="V37" s="172"/>
      <c r="W37" s="172"/>
      <c r="X37" s="172"/>
      <c r="Y37" s="172"/>
      <c r="Z37" s="172"/>
      <c r="AA37" s="172"/>
      <c r="AB37" s="172"/>
      <c r="AC37" s="172"/>
      <c r="AD37" s="172"/>
    </row>
    <row r="38" spans="1:30" s="50" customFormat="1" ht="19.8" customHeight="1" x14ac:dyDescent="0.25">
      <c r="A38" s="176"/>
      <c r="C38" s="57" t="s">
        <v>71</v>
      </c>
      <c r="G38" s="54"/>
      <c r="H38" s="47"/>
      <c r="I38" s="1"/>
      <c r="J38" s="172"/>
      <c r="K38" s="172"/>
      <c r="L38" s="172"/>
      <c r="M38" s="172"/>
      <c r="N38" s="172"/>
      <c r="O38" s="172"/>
      <c r="P38" s="172"/>
      <c r="Q38" s="172"/>
      <c r="R38" s="172"/>
      <c r="S38" s="172"/>
      <c r="T38" s="172"/>
      <c r="U38" s="172"/>
      <c r="V38" s="172"/>
      <c r="W38" s="172"/>
      <c r="X38" s="172"/>
      <c r="Y38" s="172"/>
      <c r="Z38" s="172"/>
      <c r="AA38" s="172"/>
      <c r="AB38" s="172"/>
      <c r="AC38" s="172"/>
      <c r="AD38" s="172"/>
    </row>
    <row r="39" spans="1:30" s="50" customFormat="1" ht="19.8" customHeight="1" thickBot="1" x14ac:dyDescent="0.3">
      <c r="A39" s="177"/>
      <c r="C39" s="208" t="s">
        <v>66</v>
      </c>
      <c r="D39" s="208"/>
      <c r="E39" s="124">
        <f>investissement!S52</f>
        <v>0</v>
      </c>
      <c r="G39" s="64" t="str">
        <f>IF(E39&lt;&gt;0,$G$12,"")</f>
        <v/>
      </c>
      <c r="H39" s="69">
        <f>IFERROR(G39*E39,0)</f>
        <v>0</v>
      </c>
      <c r="I39" s="1"/>
      <c r="J39" s="172"/>
      <c r="K39" s="172"/>
      <c r="L39" s="172"/>
      <c r="M39" s="172"/>
      <c r="N39" s="172"/>
      <c r="O39" s="172"/>
      <c r="P39" s="172"/>
      <c r="Q39" s="172"/>
      <c r="R39" s="172"/>
      <c r="S39" s="172"/>
      <c r="T39" s="172"/>
      <c r="U39" s="172"/>
      <c r="V39" s="172"/>
      <c r="W39" s="172"/>
      <c r="X39" s="172"/>
      <c r="Y39" s="172"/>
      <c r="Z39" s="172"/>
      <c r="AA39" s="172"/>
      <c r="AB39" s="172"/>
      <c r="AC39" s="172"/>
      <c r="AD39" s="172"/>
    </row>
    <row r="40" spans="1:30" ht="11.25" customHeight="1" thickBot="1" x14ac:dyDescent="0.3"/>
    <row r="41" spans="1:30" s="50" customFormat="1" ht="15" thickTop="1" thickBot="1" x14ac:dyDescent="0.3">
      <c r="C41" s="205" t="s">
        <v>69</v>
      </c>
      <c r="D41" s="206"/>
      <c r="E41" s="207"/>
      <c r="G41" s="137" t="s">
        <v>351</v>
      </c>
      <c r="H41" s="79">
        <f>IF(SUM(H36:H39)&gt;H30,H30,SUM(H36:H39))</f>
        <v>0</v>
      </c>
      <c r="I41" s="1"/>
      <c r="J41" s="172"/>
      <c r="K41" s="172"/>
      <c r="L41" s="172"/>
      <c r="M41" s="172"/>
      <c r="N41" s="172"/>
      <c r="O41" s="172"/>
      <c r="P41" s="172"/>
      <c r="Q41" s="172"/>
      <c r="R41" s="172"/>
      <c r="S41" s="172"/>
      <c r="T41" s="172"/>
      <c r="U41" s="172"/>
      <c r="V41" s="172"/>
      <c r="W41" s="172"/>
      <c r="X41" s="172"/>
      <c r="Y41" s="172"/>
      <c r="Z41" s="172"/>
      <c r="AA41" s="172"/>
      <c r="AB41" s="172"/>
      <c r="AC41" s="172"/>
      <c r="AD41" s="172"/>
    </row>
    <row r="42" spans="1:30" s="50" customFormat="1" ht="15" thickTop="1" thickBot="1" x14ac:dyDescent="0.3">
      <c r="C42" s="202" t="s">
        <v>70</v>
      </c>
      <c r="D42" s="203"/>
      <c r="E42" s="204"/>
      <c r="H42" s="81"/>
      <c r="I42" s="1"/>
      <c r="J42" s="172"/>
      <c r="K42" s="172"/>
      <c r="L42" s="172"/>
      <c r="M42" s="172"/>
      <c r="N42" s="172"/>
      <c r="O42" s="172"/>
      <c r="P42" s="172"/>
      <c r="Q42" s="172"/>
      <c r="R42" s="172"/>
      <c r="S42" s="172"/>
      <c r="T42" s="172"/>
      <c r="U42" s="172"/>
      <c r="V42" s="172"/>
      <c r="W42" s="172"/>
      <c r="X42" s="172"/>
      <c r="Y42" s="172"/>
      <c r="Z42" s="172"/>
      <c r="AA42" s="172"/>
      <c r="AB42" s="172"/>
      <c r="AC42" s="172"/>
      <c r="AD42" s="172"/>
    </row>
    <row r="43" spans="1:30" s="50" customFormat="1" ht="8.4" customHeight="1" x14ac:dyDescent="0.25">
      <c r="C43" s="98"/>
      <c r="D43" s="98"/>
      <c r="E43" s="98"/>
      <c r="H43" s="85"/>
      <c r="I43" s="1"/>
      <c r="J43" s="172"/>
      <c r="K43" s="172"/>
      <c r="L43" s="172"/>
      <c r="M43" s="172"/>
      <c r="N43" s="172"/>
      <c r="O43" s="172"/>
      <c r="P43" s="172"/>
      <c r="Q43" s="172"/>
      <c r="R43" s="172"/>
      <c r="S43" s="172"/>
      <c r="T43" s="172"/>
      <c r="U43" s="172"/>
      <c r="V43" s="172"/>
      <c r="W43" s="172"/>
      <c r="X43" s="172"/>
      <c r="Y43" s="172"/>
      <c r="Z43" s="172"/>
      <c r="AA43" s="172"/>
      <c r="AB43" s="172"/>
      <c r="AC43" s="172"/>
      <c r="AD43" s="172"/>
    </row>
    <row r="44" spans="1:30" s="50" customFormat="1" ht="13.8" x14ac:dyDescent="0.25">
      <c r="C44" s="199" t="str">
        <f>IF(H30=0,"",CONCATENATE("Pour information : vous demandez ",ROUND(H41/H30*100,2),"% de votre droit FALLOUX."))</f>
        <v/>
      </c>
      <c r="D44" s="199"/>
      <c r="E44" s="199"/>
      <c r="F44" s="199"/>
      <c r="G44" s="199"/>
      <c r="H44" s="199"/>
      <c r="I44" s="1"/>
      <c r="J44" s="172"/>
      <c r="K44" s="172"/>
      <c r="L44" s="172"/>
      <c r="M44" s="172"/>
      <c r="N44" s="172"/>
      <c r="O44" s="172"/>
      <c r="P44" s="172"/>
      <c r="Q44" s="172"/>
      <c r="R44" s="172"/>
      <c r="S44" s="172"/>
      <c r="T44" s="172"/>
      <c r="U44" s="172"/>
      <c r="V44" s="172"/>
      <c r="W44" s="172"/>
      <c r="X44" s="172"/>
      <c r="Y44" s="172"/>
      <c r="Z44" s="172"/>
      <c r="AA44" s="172"/>
      <c r="AB44" s="172"/>
      <c r="AC44" s="172"/>
      <c r="AD44" s="172"/>
    </row>
    <row r="45" spans="1:30" x14ac:dyDescent="0.25">
      <c r="C45" s="55" t="s">
        <v>188</v>
      </c>
      <c r="E45" s="55" t="s">
        <v>337</v>
      </c>
    </row>
    <row r="47" spans="1:30" x14ac:dyDescent="0.25">
      <c r="C47" s="200" t="str">
        <f>+IF(répartition!E22&lt;&gt;"OK","Attention, il y a un écart dans la répartition du compte de résultat",IF(répartition!E50&lt;&gt;"OK","Attention, il y a un écart dans la répartition du compte de résultat.",""))</f>
        <v/>
      </c>
      <c r="D47" s="200"/>
      <c r="E47" s="200"/>
      <c r="F47" s="200"/>
      <c r="G47" s="200"/>
      <c r="H47" s="200"/>
    </row>
  </sheetData>
  <sheetProtection algorithmName="SHA-512" hashValue="wm/GqPbYddVy/+PRaF7Oc9mjWWW9WliAIHrtYF1JSNZpm1G4gY1Pe6D8w7u0oEHLycjQnEhQEey04P7pVOE7pg==" saltValue="wePmaJ26+dCusDFsnm9iYQ==" spinCount="100000" sheet="1" objects="1" scenarios="1"/>
  <mergeCells count="24">
    <mergeCell ref="C44:H44"/>
    <mergeCell ref="C47:H47"/>
    <mergeCell ref="A21:A30"/>
    <mergeCell ref="A33:A39"/>
    <mergeCell ref="A15:A19"/>
    <mergeCell ref="C42:E42"/>
    <mergeCell ref="C33:H33"/>
    <mergeCell ref="C41:E41"/>
    <mergeCell ref="C36:D36"/>
    <mergeCell ref="C39:D39"/>
    <mergeCell ref="C37:D37"/>
    <mergeCell ref="A5:A12"/>
    <mergeCell ref="D1:G2"/>
    <mergeCell ref="D3:G3"/>
    <mergeCell ref="C21:H21"/>
    <mergeCell ref="D26:E26"/>
    <mergeCell ref="D7:E7"/>
    <mergeCell ref="D8:E8"/>
    <mergeCell ref="D10:E10"/>
    <mergeCell ref="C15:D15"/>
    <mergeCell ref="D9:E9"/>
    <mergeCell ref="C5:E5"/>
    <mergeCell ref="D6:E6"/>
    <mergeCell ref="D23:E23"/>
  </mergeCells>
  <phoneticPr fontId="0" type="noConversion"/>
  <conditionalFormatting sqref="C47:H47">
    <cfRule type="containsText" dxfId="0" priority="1" operator="containsText" text="Attention">
      <formula>NOT(ISERROR(SEARCH("Attention",C47)))</formula>
    </cfRule>
  </conditionalFormatting>
  <dataValidations count="1">
    <dataValidation type="list" allowBlank="1" showInputMessage="1" showErrorMessage="1" sqref="D7:E7" xr:uid="{21CFB6F6-FE0B-461C-911A-436AD2083305}">
      <formula1>INDIRECT($D$6)</formula1>
    </dataValidation>
  </dataValidations>
  <printOptions horizontalCentered="1" verticalCentered="1"/>
  <pageMargins left="0.51181102362204722" right="0.47244094488188981" top="0.39370078740157483" bottom="0.39370078740157483" header="0.11811023622047245" footer="0.19685039370078741"/>
  <pageSetup paperSize="9" scale="85" orientation="portrait" r:id="rId1"/>
  <headerFooter alignWithMargins="0">
    <oddFooter>&amp;R1</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57559D-FAD1-4A11-9BF4-66736CF7FE95}">
          <x14:formula1>
            <xm:f>'VILLES (2)'!$F$1:$AP$1</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Q58"/>
  <sheetViews>
    <sheetView showGridLines="0" zoomScaleNormal="100" workbookViewId="0">
      <selection activeCell="E8" sqref="E8"/>
    </sheetView>
  </sheetViews>
  <sheetFormatPr baseColWidth="10" defaultRowHeight="13.2" x14ac:dyDescent="0.25"/>
  <cols>
    <col min="2" max="2" width="1.33203125" customWidth="1"/>
    <col min="3" max="3" width="54.109375" bestFit="1" customWidth="1"/>
    <col min="4" max="4" width="1.33203125" customWidth="1"/>
    <col min="6" max="6" width="2.109375" customWidth="1"/>
    <col min="7" max="8" width="9.88671875" customWidth="1"/>
    <col min="9" max="9" width="2.109375" customWidth="1"/>
    <col min="10" max="10" width="10.33203125" customWidth="1"/>
    <col min="11" max="11" width="9.88671875" customWidth="1"/>
    <col min="12" max="12" width="2.33203125" customWidth="1"/>
    <col min="13" max="14" width="9.88671875" customWidth="1"/>
    <col min="15" max="15" width="2.109375" customWidth="1"/>
    <col min="16" max="17" width="9.88671875" customWidth="1"/>
  </cols>
  <sheetData>
    <row r="1" spans="1:17" s="2" customFormat="1" ht="15.6" x14ac:dyDescent="0.3">
      <c r="A1" s="100" t="str">
        <f>+synthèse!D1</f>
        <v xml:space="preserve">CONSEIL DEPARTEMENTAL 
ILLE ET VILAINE  LOI FALLOUX </v>
      </c>
      <c r="B1" s="100"/>
      <c r="C1" s="100"/>
      <c r="D1" s="100"/>
      <c r="E1" s="100"/>
      <c r="F1" s="211">
        <f>+synthèse!D3</f>
        <v>2025</v>
      </c>
      <c r="G1" s="211"/>
      <c r="H1" s="71" t="s">
        <v>36</v>
      </c>
      <c r="I1" s="72"/>
      <c r="J1" s="71">
        <f>synthèse!D7</f>
        <v>0</v>
      </c>
      <c r="K1" s="72"/>
      <c r="L1" s="42"/>
      <c r="M1" s="42"/>
      <c r="N1" s="71" t="s">
        <v>47</v>
      </c>
      <c r="O1" s="71"/>
      <c r="P1" s="72">
        <f>synthèse!D6</f>
        <v>0</v>
      </c>
      <c r="Q1" s="72"/>
    </row>
    <row r="3" spans="1:17" x14ac:dyDescent="0.25">
      <c r="A3" s="6"/>
      <c r="B3" s="6"/>
      <c r="C3" s="6"/>
      <c r="D3" s="6"/>
      <c r="E3" s="7"/>
      <c r="F3" s="7"/>
      <c r="G3" s="7"/>
      <c r="H3" s="8"/>
      <c r="I3" s="8"/>
      <c r="J3" s="7"/>
      <c r="K3" s="7"/>
      <c r="L3" s="7"/>
      <c r="M3" s="7"/>
      <c r="N3" s="7"/>
      <c r="O3" s="7"/>
      <c r="P3" s="7"/>
    </row>
    <row r="4" spans="1:17" ht="29.25" customHeight="1" x14ac:dyDescent="0.3">
      <c r="A4" s="9" t="s">
        <v>20</v>
      </c>
      <c r="B4" s="9"/>
      <c r="C4" s="6"/>
      <c r="D4" s="6"/>
      <c r="E4" s="7"/>
      <c r="F4" s="7"/>
      <c r="G4" s="10"/>
      <c r="H4" s="11"/>
      <c r="I4" s="11"/>
      <c r="J4" s="12"/>
      <c r="K4" s="7"/>
      <c r="L4" s="7"/>
      <c r="M4" s="7"/>
      <c r="N4" s="7"/>
      <c r="O4" s="7"/>
      <c r="P4" s="7"/>
    </row>
    <row r="5" spans="1:17" ht="13.8" thickBot="1" x14ac:dyDescent="0.3">
      <c r="A5" s="1"/>
      <c r="B5" s="1"/>
      <c r="C5" s="15"/>
      <c r="D5" s="15"/>
      <c r="E5" s="14"/>
      <c r="F5" s="13"/>
      <c r="G5" s="14"/>
      <c r="H5" s="16"/>
      <c r="I5" s="16"/>
      <c r="J5" s="16"/>
      <c r="K5" s="7"/>
      <c r="L5" s="7"/>
      <c r="M5" s="7"/>
      <c r="N5" s="7"/>
      <c r="O5" s="7"/>
      <c r="P5" s="7"/>
    </row>
    <row r="6" spans="1:17" ht="15" customHeight="1" x14ac:dyDescent="0.25">
      <c r="A6" s="1"/>
      <c r="B6" s="1"/>
      <c r="C6" s="216" t="str">
        <f>+synthèse!H5</f>
        <v>Exercice comptable 2023/2024</v>
      </c>
      <c r="D6" s="15"/>
      <c r="E6" s="218" t="s">
        <v>7</v>
      </c>
      <c r="F6" s="13"/>
      <c r="G6" s="220" t="s">
        <v>1</v>
      </c>
      <c r="H6" s="221"/>
      <c r="I6" s="13"/>
      <c r="J6" s="220" t="s">
        <v>4</v>
      </c>
      <c r="K6" s="222"/>
      <c r="L6" s="10"/>
      <c r="M6" s="220" t="s">
        <v>3</v>
      </c>
      <c r="N6" s="221"/>
      <c r="O6" s="7"/>
      <c r="P6" s="214" t="s">
        <v>8</v>
      </c>
      <c r="Q6" s="215"/>
    </row>
    <row r="7" spans="1:17" ht="15" customHeight="1" thickBot="1" x14ac:dyDescent="0.3">
      <c r="A7" s="6"/>
      <c r="B7" s="6"/>
      <c r="C7" s="217"/>
      <c r="D7" s="15"/>
      <c r="E7" s="226"/>
      <c r="F7" s="13"/>
      <c r="G7" s="18" t="s">
        <v>9</v>
      </c>
      <c r="H7" s="18" t="s">
        <v>10</v>
      </c>
      <c r="I7" s="13"/>
      <c r="J7" s="18" t="s">
        <v>9</v>
      </c>
      <c r="K7" s="19" t="s">
        <v>10</v>
      </c>
      <c r="L7" s="10"/>
      <c r="M7" s="18" t="s">
        <v>9</v>
      </c>
      <c r="N7" s="18" t="s">
        <v>11</v>
      </c>
      <c r="O7" s="7"/>
      <c r="P7" s="17" t="s">
        <v>12</v>
      </c>
      <c r="Q7" s="18" t="s">
        <v>10</v>
      </c>
    </row>
    <row r="8" spans="1:17" ht="27.75" customHeight="1" thickBot="1" x14ac:dyDescent="0.3">
      <c r="A8" s="104" t="s">
        <v>142</v>
      </c>
      <c r="B8" s="6"/>
      <c r="C8" s="111" t="s">
        <v>155</v>
      </c>
      <c r="D8" s="15"/>
      <c r="E8" s="117"/>
      <c r="F8" s="13"/>
      <c r="G8" s="13"/>
      <c r="H8" s="13"/>
      <c r="I8" s="13"/>
      <c r="J8" s="13"/>
      <c r="K8" s="10"/>
      <c r="L8" s="10"/>
      <c r="M8" s="13"/>
      <c r="N8" s="13"/>
      <c r="O8" s="7"/>
      <c r="P8" s="13"/>
      <c r="Q8" s="13"/>
    </row>
    <row r="9" spans="1:17" x14ac:dyDescent="0.25">
      <c r="A9" s="104" t="s">
        <v>157</v>
      </c>
      <c r="B9" s="6"/>
      <c r="C9" s="103" t="s">
        <v>143</v>
      </c>
      <c r="D9" s="15"/>
      <c r="E9" s="20"/>
      <c r="F9" s="13"/>
      <c r="G9" s="14"/>
      <c r="H9" s="14"/>
      <c r="I9" s="14"/>
      <c r="J9" s="14"/>
      <c r="K9" s="7"/>
      <c r="L9" s="7"/>
      <c r="M9" s="7"/>
      <c r="N9" s="7"/>
      <c r="O9" s="7"/>
      <c r="P9" s="7"/>
    </row>
    <row r="10" spans="1:17" s="33" customFormat="1" ht="24" customHeight="1" x14ac:dyDescent="0.25">
      <c r="A10" s="21" t="s">
        <v>13</v>
      </c>
      <c r="B10" s="22"/>
      <c r="C10" s="21" t="s">
        <v>22</v>
      </c>
      <c r="D10" s="22"/>
      <c r="E10" s="61">
        <f>SUM(G10:Q10)</f>
        <v>0</v>
      </c>
      <c r="F10" s="23"/>
      <c r="G10" s="43"/>
      <c r="H10" s="43"/>
      <c r="I10" s="73"/>
      <c r="J10" s="43"/>
      <c r="K10" s="44"/>
      <c r="L10" s="74"/>
      <c r="M10" s="44"/>
      <c r="N10" s="44"/>
      <c r="O10" s="74"/>
      <c r="P10" s="44"/>
      <c r="Q10" s="44"/>
    </row>
    <row r="11" spans="1:17" s="33" customFormat="1" ht="24" customHeight="1" x14ac:dyDescent="0.25">
      <c r="A11" s="21">
        <v>60</v>
      </c>
      <c r="B11" s="22"/>
      <c r="C11" s="21" t="s">
        <v>23</v>
      </c>
      <c r="D11" s="22"/>
      <c r="E11" s="61">
        <f t="shared" ref="E11:E19" si="0">SUM(G11:Q11)</f>
        <v>0</v>
      </c>
      <c r="F11" s="23"/>
      <c r="G11" s="43"/>
      <c r="H11" s="43"/>
      <c r="I11" s="73"/>
      <c r="J11" s="43"/>
      <c r="K11" s="44"/>
      <c r="L11" s="74"/>
      <c r="M11" s="44"/>
      <c r="N11" s="44"/>
      <c r="O11" s="74"/>
      <c r="P11" s="44"/>
      <c r="Q11" s="44"/>
    </row>
    <row r="12" spans="1:17" s="33" customFormat="1" ht="24" customHeight="1" x14ac:dyDescent="0.25">
      <c r="A12" s="24">
        <v>61</v>
      </c>
      <c r="B12" s="25"/>
      <c r="C12" s="21" t="s">
        <v>24</v>
      </c>
      <c r="D12" s="22"/>
      <c r="E12" s="61">
        <f>SUM(G12:Q12)</f>
        <v>0</v>
      </c>
      <c r="F12" s="26"/>
      <c r="G12" s="43"/>
      <c r="H12" s="43"/>
      <c r="I12" s="74"/>
      <c r="J12" s="43"/>
      <c r="K12" s="44"/>
      <c r="L12" s="74"/>
      <c r="M12" s="44"/>
      <c r="N12" s="44"/>
      <c r="O12" s="74"/>
      <c r="P12" s="44"/>
      <c r="Q12" s="44"/>
    </row>
    <row r="13" spans="1:17" s="33" customFormat="1" ht="24" customHeight="1" x14ac:dyDescent="0.25">
      <c r="A13" s="24">
        <v>62</v>
      </c>
      <c r="B13" s="25"/>
      <c r="C13" s="21" t="s">
        <v>25</v>
      </c>
      <c r="D13" s="22"/>
      <c r="E13" s="61">
        <f t="shared" si="0"/>
        <v>0</v>
      </c>
      <c r="F13" s="26"/>
      <c r="G13" s="43"/>
      <c r="H13" s="43"/>
      <c r="I13" s="74"/>
      <c r="J13" s="43"/>
      <c r="K13" s="44"/>
      <c r="L13" s="74"/>
      <c r="M13" s="44"/>
      <c r="N13" s="44"/>
      <c r="O13" s="74"/>
      <c r="P13" s="44"/>
      <c r="Q13" s="44"/>
    </row>
    <row r="14" spans="1:17" s="33" customFormat="1" ht="24" customHeight="1" x14ac:dyDescent="0.25">
      <c r="A14" s="24">
        <v>63</v>
      </c>
      <c r="B14" s="25"/>
      <c r="C14" s="21" t="s">
        <v>26</v>
      </c>
      <c r="D14" s="22"/>
      <c r="E14" s="61">
        <f t="shared" si="0"/>
        <v>0</v>
      </c>
      <c r="F14" s="26"/>
      <c r="G14" s="43"/>
      <c r="H14" s="43"/>
      <c r="I14" s="74"/>
      <c r="J14" s="43"/>
      <c r="K14" s="44"/>
      <c r="L14" s="74"/>
      <c r="M14" s="44"/>
      <c r="N14" s="44"/>
      <c r="O14" s="74"/>
      <c r="P14" s="44"/>
      <c r="Q14" s="44"/>
    </row>
    <row r="15" spans="1:17" s="33" customFormat="1" ht="24" customHeight="1" x14ac:dyDescent="0.25">
      <c r="A15" s="24">
        <v>65</v>
      </c>
      <c r="B15" s="25"/>
      <c r="C15" s="21" t="s">
        <v>27</v>
      </c>
      <c r="D15" s="22"/>
      <c r="E15" s="61">
        <f t="shared" si="0"/>
        <v>0</v>
      </c>
      <c r="F15" s="26"/>
      <c r="G15" s="43"/>
      <c r="H15" s="43"/>
      <c r="I15" s="74"/>
      <c r="J15" s="43"/>
      <c r="K15" s="44"/>
      <c r="L15" s="74"/>
      <c r="M15" s="44"/>
      <c r="N15" s="44"/>
      <c r="O15" s="74"/>
      <c r="P15" s="44"/>
      <c r="Q15" s="44"/>
    </row>
    <row r="16" spans="1:17" s="33" customFormat="1" ht="24" customHeight="1" x14ac:dyDescent="0.25">
      <c r="A16" s="24">
        <v>66</v>
      </c>
      <c r="B16" s="25"/>
      <c r="C16" s="21" t="s">
        <v>28</v>
      </c>
      <c r="D16" s="22"/>
      <c r="E16" s="61">
        <f t="shared" si="0"/>
        <v>0</v>
      </c>
      <c r="F16" s="26"/>
      <c r="G16" s="43"/>
      <c r="H16" s="43"/>
      <c r="I16" s="74"/>
      <c r="J16" s="43"/>
      <c r="K16" s="44"/>
      <c r="L16" s="74"/>
      <c r="M16" s="44"/>
      <c r="N16" s="44"/>
      <c r="O16" s="74"/>
      <c r="P16" s="44"/>
      <c r="Q16" s="44"/>
    </row>
    <row r="17" spans="1:17" s="33" customFormat="1" ht="24" customHeight="1" x14ac:dyDescent="0.25">
      <c r="A17" s="24">
        <v>67</v>
      </c>
      <c r="B17" s="25"/>
      <c r="C17" s="21" t="s">
        <v>30</v>
      </c>
      <c r="D17" s="22"/>
      <c r="E17" s="61">
        <f t="shared" si="0"/>
        <v>0</v>
      </c>
      <c r="F17" s="26"/>
      <c r="G17" s="43"/>
      <c r="H17" s="43"/>
      <c r="I17" s="74"/>
      <c r="J17" s="43"/>
      <c r="K17" s="44"/>
      <c r="L17" s="74"/>
      <c r="M17" s="44"/>
      <c r="N17" s="44"/>
      <c r="O17" s="74"/>
      <c r="P17" s="44"/>
      <c r="Q17" s="44"/>
    </row>
    <row r="18" spans="1:17" s="33" customFormat="1" ht="24" customHeight="1" x14ac:dyDescent="0.25">
      <c r="A18" s="24">
        <v>68</v>
      </c>
      <c r="B18" s="25"/>
      <c r="C18" s="21" t="s">
        <v>29</v>
      </c>
      <c r="D18" s="22"/>
      <c r="E18" s="61">
        <f t="shared" si="0"/>
        <v>0</v>
      </c>
      <c r="F18" s="26"/>
      <c r="G18" s="43"/>
      <c r="H18" s="43"/>
      <c r="I18" s="74"/>
      <c r="J18" s="43"/>
      <c r="K18" s="44"/>
      <c r="L18" s="74"/>
      <c r="M18" s="44"/>
      <c r="N18" s="44"/>
      <c r="O18" s="74"/>
      <c r="P18" s="44"/>
      <c r="Q18" s="44"/>
    </row>
    <row r="19" spans="1:17" s="33" customFormat="1" ht="24" customHeight="1" x14ac:dyDescent="0.25">
      <c r="A19" s="24">
        <v>69</v>
      </c>
      <c r="B19" s="25"/>
      <c r="C19" s="21" t="s">
        <v>81</v>
      </c>
      <c r="D19" s="22"/>
      <c r="E19" s="61">
        <f t="shared" si="0"/>
        <v>0</v>
      </c>
      <c r="F19" s="23"/>
      <c r="G19" s="43"/>
      <c r="H19" s="43"/>
      <c r="I19" s="73"/>
      <c r="J19" s="43"/>
      <c r="K19" s="44"/>
      <c r="L19" s="74"/>
      <c r="M19" s="44"/>
      <c r="N19" s="44"/>
      <c r="O19" s="74"/>
      <c r="P19" s="44"/>
      <c r="Q19" s="44"/>
    </row>
    <row r="20" spans="1:17" x14ac:dyDescent="0.25">
      <c r="A20" s="25"/>
      <c r="B20" s="25"/>
      <c r="C20" s="22"/>
      <c r="D20" s="22"/>
      <c r="E20" s="26"/>
      <c r="F20" s="23"/>
      <c r="G20" s="23"/>
      <c r="H20" s="23"/>
      <c r="I20" s="23"/>
      <c r="J20" s="23"/>
      <c r="K20" s="26"/>
      <c r="L20" s="26"/>
      <c r="M20" s="26"/>
      <c r="N20" s="26"/>
      <c r="O20" s="26"/>
      <c r="P20" s="26"/>
      <c r="Q20" s="27"/>
    </row>
    <row r="21" spans="1:17" s="33" customFormat="1" ht="24" customHeight="1" x14ac:dyDescent="0.25">
      <c r="A21" s="25" t="s">
        <v>14</v>
      </c>
      <c r="B21" s="25"/>
      <c r="C21" s="107" t="s">
        <v>34</v>
      </c>
      <c r="D21" s="21"/>
      <c r="E21" s="62">
        <f>SUM(E10:E20)</f>
        <v>0</v>
      </c>
      <c r="F21" s="29"/>
      <c r="G21" s="62">
        <f>SUM(G10:G19)</f>
        <v>0</v>
      </c>
      <c r="H21" s="62">
        <f>SUM(H10:H19)</f>
        <v>0</v>
      </c>
      <c r="I21" s="29"/>
      <c r="J21" s="62">
        <f t="shared" ref="J21:Q21" si="1">SUM(J10:J19)</f>
        <v>0</v>
      </c>
      <c r="K21" s="62">
        <f t="shared" si="1"/>
        <v>0</v>
      </c>
      <c r="L21" s="29"/>
      <c r="M21" s="62">
        <f>SUM(M10:M19)</f>
        <v>0</v>
      </c>
      <c r="N21" s="62">
        <f>SUM(N10:N19)</f>
        <v>0</v>
      </c>
      <c r="O21" s="30"/>
      <c r="P21" s="62">
        <f t="shared" si="1"/>
        <v>0</v>
      </c>
      <c r="Q21" s="62">
        <f t="shared" si="1"/>
        <v>0</v>
      </c>
    </row>
    <row r="22" spans="1:17" s="33" customFormat="1" ht="24" customHeight="1" thickBot="1" x14ac:dyDescent="0.3">
      <c r="A22" s="25"/>
      <c r="B22" s="25"/>
      <c r="C22" s="107" t="s">
        <v>358</v>
      </c>
      <c r="D22" s="21"/>
      <c r="E22" s="118" t="str">
        <f>IF(E21=E8,"OK","ERREUR")</f>
        <v>OK</v>
      </c>
      <c r="F22" s="29"/>
      <c r="G22" s="29"/>
      <c r="H22" s="29"/>
      <c r="I22" s="29"/>
      <c r="J22" s="29"/>
      <c r="K22" s="29"/>
      <c r="L22" s="29"/>
      <c r="M22" s="29"/>
      <c r="N22" s="29"/>
      <c r="O22" s="30"/>
      <c r="P22" s="29"/>
      <c r="Q22" s="29"/>
    </row>
    <row r="23" spans="1:17" s="33" customFormat="1" ht="24" customHeight="1" thickBot="1" x14ac:dyDescent="0.3">
      <c r="A23" s="25" t="s">
        <v>14</v>
      </c>
      <c r="B23" s="25"/>
      <c r="C23" s="105" t="s">
        <v>48</v>
      </c>
      <c r="D23" s="22"/>
      <c r="E23" s="106">
        <f>IF(E22="OK",E21,"")</f>
        <v>0</v>
      </c>
      <c r="F23" s="28"/>
      <c r="G23" s="212">
        <f>+G21+H21</f>
        <v>0</v>
      </c>
      <c r="H23" s="213"/>
      <c r="I23" s="29"/>
      <c r="J23" s="212">
        <f>+J21+K21</f>
        <v>0</v>
      </c>
      <c r="K23" s="213"/>
      <c r="L23" s="29"/>
      <c r="M23" s="212">
        <f>+M21+N21</f>
        <v>0</v>
      </c>
      <c r="N23" s="213"/>
      <c r="O23" s="30"/>
      <c r="P23" s="212">
        <f>+P21+Q21</f>
        <v>0</v>
      </c>
      <c r="Q23" s="213"/>
    </row>
    <row r="24" spans="1:17" x14ac:dyDescent="0.25">
      <c r="A24" s="25"/>
      <c r="B24" s="25"/>
      <c r="C24" s="22"/>
      <c r="D24" s="22"/>
      <c r="E24" s="32"/>
      <c r="F24" s="32"/>
      <c r="G24" s="32"/>
      <c r="H24" s="32"/>
      <c r="I24" s="32"/>
      <c r="J24" s="32"/>
      <c r="K24" s="32"/>
      <c r="L24" s="32"/>
      <c r="M24" s="32"/>
      <c r="N24" s="32"/>
      <c r="O24" s="32"/>
      <c r="P24" s="32"/>
      <c r="Q24" s="33"/>
    </row>
    <row r="25" spans="1:17" ht="29.25" customHeight="1" x14ac:dyDescent="0.3">
      <c r="A25" s="9" t="s">
        <v>21</v>
      </c>
      <c r="B25" s="35"/>
      <c r="C25" s="6"/>
      <c r="D25" s="6"/>
      <c r="E25" s="7"/>
      <c r="F25" s="8"/>
      <c r="G25" s="8"/>
      <c r="H25" s="8"/>
      <c r="I25" s="8"/>
      <c r="J25" s="8"/>
      <c r="K25" s="7"/>
      <c r="L25" s="7"/>
      <c r="M25" s="7"/>
      <c r="N25" s="7"/>
      <c r="O25" s="7"/>
      <c r="P25" s="7"/>
    </row>
    <row r="26" spans="1:17" ht="12.75" customHeight="1" thickBot="1" x14ac:dyDescent="0.35">
      <c r="A26" s="9"/>
      <c r="B26" s="35"/>
      <c r="C26" s="6"/>
      <c r="D26" s="6"/>
      <c r="E26" s="7"/>
      <c r="F26" s="8"/>
      <c r="G26" s="8"/>
      <c r="H26" s="8"/>
      <c r="I26" s="8"/>
      <c r="J26" s="8"/>
      <c r="K26" s="7"/>
      <c r="L26" s="7"/>
      <c r="M26" s="7"/>
      <c r="N26" s="7"/>
      <c r="O26" s="7"/>
      <c r="P26" s="7"/>
    </row>
    <row r="27" spans="1:17" ht="15" customHeight="1" x14ac:dyDescent="0.3">
      <c r="A27" s="9"/>
      <c r="B27" s="35"/>
      <c r="C27" s="216" t="str">
        <f>C6</f>
        <v>Exercice comptable 2023/2024</v>
      </c>
      <c r="D27" s="6"/>
      <c r="E27" s="218" t="s">
        <v>15</v>
      </c>
      <c r="F27" s="13"/>
      <c r="G27" s="220" t="s">
        <v>1</v>
      </c>
      <c r="H27" s="221"/>
      <c r="I27" s="13"/>
      <c r="J27" s="220" t="s">
        <v>4</v>
      </c>
      <c r="K27" s="222"/>
      <c r="L27" s="10"/>
      <c r="M27" s="220" t="s">
        <v>3</v>
      </c>
      <c r="N27" s="221"/>
      <c r="O27" s="7"/>
      <c r="P27" s="214" t="s">
        <v>8</v>
      </c>
      <c r="Q27" s="215"/>
    </row>
    <row r="28" spans="1:17" ht="15" customHeight="1" thickBot="1" x14ac:dyDescent="0.35">
      <c r="A28" s="9"/>
      <c r="B28" s="35"/>
      <c r="C28" s="217"/>
      <c r="D28" s="6"/>
      <c r="E28" s="219"/>
      <c r="F28" s="13"/>
      <c r="G28" s="18" t="s">
        <v>9</v>
      </c>
      <c r="H28" s="18" t="s">
        <v>10</v>
      </c>
      <c r="I28" s="13"/>
      <c r="J28" s="18" t="s">
        <v>9</v>
      </c>
      <c r="K28" s="19" t="s">
        <v>10</v>
      </c>
      <c r="L28" s="10"/>
      <c r="M28" s="18" t="s">
        <v>9</v>
      </c>
      <c r="N28" s="18" t="s">
        <v>11</v>
      </c>
      <c r="O28" s="7"/>
      <c r="P28" s="17" t="s">
        <v>12</v>
      </c>
      <c r="Q28" s="18" t="s">
        <v>10</v>
      </c>
    </row>
    <row r="29" spans="1:17" ht="27.75" customHeight="1" thickBot="1" x14ac:dyDescent="0.3">
      <c r="A29" s="104" t="s">
        <v>142</v>
      </c>
      <c r="B29" s="6"/>
      <c r="C29" s="112" t="s">
        <v>156</v>
      </c>
      <c r="D29" s="15"/>
      <c r="E29" s="117"/>
      <c r="F29" s="13"/>
      <c r="G29" s="13"/>
      <c r="H29" s="13"/>
      <c r="I29" s="13"/>
      <c r="J29" s="13"/>
      <c r="K29" s="10"/>
      <c r="L29" s="10"/>
      <c r="M29" s="13"/>
      <c r="N29" s="13"/>
      <c r="O29" s="7"/>
      <c r="P29" s="13"/>
      <c r="Q29" s="13"/>
    </row>
    <row r="30" spans="1:17" x14ac:dyDescent="0.25">
      <c r="A30" s="104" t="s">
        <v>157</v>
      </c>
      <c r="B30" s="6"/>
      <c r="C30" s="103" t="s">
        <v>143</v>
      </c>
      <c r="D30" s="6"/>
      <c r="E30" s="20"/>
      <c r="F30" s="13"/>
      <c r="G30" s="14"/>
      <c r="H30" s="14"/>
      <c r="I30" s="14"/>
      <c r="J30" s="14"/>
      <c r="K30" s="7"/>
      <c r="L30" s="7"/>
      <c r="M30" s="7"/>
      <c r="N30" s="7"/>
      <c r="O30" s="7"/>
      <c r="P30" s="7"/>
    </row>
    <row r="31" spans="1:17" ht="24" customHeight="1" x14ac:dyDescent="0.25">
      <c r="A31" s="21">
        <v>731</v>
      </c>
      <c r="B31" s="40"/>
      <c r="C31" s="21" t="s">
        <v>144</v>
      </c>
      <c r="D31" s="40"/>
      <c r="E31" s="61">
        <f t="shared" ref="E31:E47" si="2">SUM(G31:Q31)</f>
        <v>0</v>
      </c>
      <c r="F31" s="23"/>
      <c r="G31" s="209"/>
      <c r="H31" s="210"/>
      <c r="I31" s="73"/>
      <c r="J31" s="209"/>
      <c r="K31" s="210"/>
      <c r="L31" s="74"/>
      <c r="M31" s="209"/>
      <c r="N31" s="210"/>
      <c r="O31" s="74"/>
      <c r="P31" s="209"/>
      <c r="Q31" s="210"/>
    </row>
    <row r="32" spans="1:17" ht="24" customHeight="1" x14ac:dyDescent="0.25">
      <c r="A32" s="21">
        <v>732</v>
      </c>
      <c r="B32" s="40"/>
      <c r="C32" s="21" t="s">
        <v>145</v>
      </c>
      <c r="D32" s="40"/>
      <c r="E32" s="61">
        <f t="shared" si="2"/>
        <v>0</v>
      </c>
      <c r="F32" s="23"/>
      <c r="G32" s="209"/>
      <c r="H32" s="210"/>
      <c r="I32" s="73"/>
      <c r="J32" s="209"/>
      <c r="K32" s="210"/>
      <c r="L32" s="74"/>
      <c r="M32" s="209"/>
      <c r="N32" s="210"/>
      <c r="O32" s="74"/>
      <c r="P32" s="209"/>
      <c r="Q32" s="210"/>
    </row>
    <row r="33" spans="1:17" ht="24" customHeight="1" x14ac:dyDescent="0.25">
      <c r="A33" s="21">
        <v>733</v>
      </c>
      <c r="B33" s="40"/>
      <c r="C33" s="21" t="s">
        <v>146</v>
      </c>
      <c r="D33" s="40"/>
      <c r="E33" s="61">
        <f t="shared" si="2"/>
        <v>0</v>
      </c>
      <c r="F33" s="23"/>
      <c r="G33" s="209"/>
      <c r="H33" s="210"/>
      <c r="I33" s="73"/>
      <c r="J33" s="209"/>
      <c r="K33" s="210"/>
      <c r="L33" s="74"/>
      <c r="M33" s="209"/>
      <c r="N33" s="210"/>
      <c r="O33" s="74"/>
      <c r="P33" s="209"/>
      <c r="Q33" s="210"/>
    </row>
    <row r="34" spans="1:17" ht="24" customHeight="1" x14ac:dyDescent="0.25">
      <c r="A34" s="21">
        <v>734</v>
      </c>
      <c r="B34" s="40"/>
      <c r="C34" s="21" t="s">
        <v>147</v>
      </c>
      <c r="D34" s="40"/>
      <c r="E34" s="61">
        <f t="shared" si="2"/>
        <v>0</v>
      </c>
      <c r="F34" s="23"/>
      <c r="G34" s="209"/>
      <c r="H34" s="210"/>
      <c r="I34" s="73"/>
      <c r="J34" s="209"/>
      <c r="K34" s="210"/>
      <c r="L34" s="74"/>
      <c r="M34" s="209"/>
      <c r="N34" s="210"/>
      <c r="O34" s="74"/>
      <c r="P34" s="209"/>
      <c r="Q34" s="210"/>
    </row>
    <row r="35" spans="1:17" s="33" customFormat="1" ht="24" customHeight="1" x14ac:dyDescent="0.25">
      <c r="A35" s="21">
        <v>7351</v>
      </c>
      <c r="B35" s="40"/>
      <c r="C35" s="21" t="s">
        <v>16</v>
      </c>
      <c r="D35" s="40"/>
      <c r="E35" s="61">
        <f t="shared" si="2"/>
        <v>0</v>
      </c>
      <c r="F35" s="23"/>
      <c r="G35" s="209"/>
      <c r="H35" s="210"/>
      <c r="I35" s="73"/>
      <c r="J35" s="209"/>
      <c r="K35" s="210"/>
      <c r="L35" s="74"/>
      <c r="M35" s="209"/>
      <c r="N35" s="210"/>
      <c r="O35" s="74"/>
      <c r="P35" s="209"/>
      <c r="Q35" s="210"/>
    </row>
    <row r="36" spans="1:17" s="33" customFormat="1" ht="24" customHeight="1" x14ac:dyDescent="0.25">
      <c r="A36" s="21">
        <v>7352</v>
      </c>
      <c r="B36" s="40"/>
      <c r="C36" s="21" t="s">
        <v>17</v>
      </c>
      <c r="D36" s="40"/>
      <c r="E36" s="61">
        <f t="shared" si="2"/>
        <v>0</v>
      </c>
      <c r="F36" s="23"/>
      <c r="G36" s="209"/>
      <c r="H36" s="210"/>
      <c r="I36" s="73"/>
      <c r="J36" s="209"/>
      <c r="K36" s="210"/>
      <c r="L36" s="74"/>
      <c r="M36" s="209"/>
      <c r="N36" s="210"/>
      <c r="O36" s="74"/>
      <c r="P36" s="209"/>
      <c r="Q36" s="210"/>
    </row>
    <row r="37" spans="1:17" s="33" customFormat="1" ht="24" customHeight="1" x14ac:dyDescent="0.25">
      <c r="A37" s="24">
        <v>7353</v>
      </c>
      <c r="B37" s="25"/>
      <c r="C37" s="21" t="s">
        <v>18</v>
      </c>
      <c r="D37" s="22"/>
      <c r="E37" s="61">
        <f t="shared" si="2"/>
        <v>0</v>
      </c>
      <c r="F37" s="23"/>
      <c r="G37" s="209"/>
      <c r="H37" s="210"/>
      <c r="I37" s="73"/>
      <c r="J37" s="209"/>
      <c r="K37" s="210"/>
      <c r="L37" s="74"/>
      <c r="M37" s="209"/>
      <c r="N37" s="210"/>
      <c r="O37" s="74"/>
      <c r="P37" s="209"/>
      <c r="Q37" s="210"/>
    </row>
    <row r="38" spans="1:17" s="33" customFormat="1" ht="24" customHeight="1" x14ac:dyDescent="0.25">
      <c r="A38" s="24">
        <v>7354</v>
      </c>
      <c r="B38" s="37"/>
      <c r="C38" s="21" t="s">
        <v>19</v>
      </c>
      <c r="D38" s="22"/>
      <c r="E38" s="61">
        <f t="shared" si="2"/>
        <v>0</v>
      </c>
      <c r="F38" s="26"/>
      <c r="G38" s="209"/>
      <c r="H38" s="210"/>
      <c r="I38" s="73"/>
      <c r="J38" s="209"/>
      <c r="K38" s="210"/>
      <c r="L38" s="74"/>
      <c r="M38" s="209"/>
      <c r="N38" s="210"/>
      <c r="O38" s="74"/>
      <c r="P38" s="209"/>
      <c r="Q38" s="210"/>
    </row>
    <row r="39" spans="1:17" s="33" customFormat="1" ht="24" customHeight="1" x14ac:dyDescent="0.25">
      <c r="A39" s="24">
        <v>736</v>
      </c>
      <c r="B39" s="37"/>
      <c r="C39" s="21" t="s">
        <v>148</v>
      </c>
      <c r="D39" s="22"/>
      <c r="E39" s="61">
        <f t="shared" si="2"/>
        <v>0</v>
      </c>
      <c r="F39" s="26"/>
      <c r="G39" s="209"/>
      <c r="H39" s="210"/>
      <c r="I39" s="73"/>
      <c r="J39" s="209"/>
      <c r="K39" s="210"/>
      <c r="L39" s="74"/>
      <c r="M39" s="209"/>
      <c r="N39" s="210"/>
      <c r="O39" s="74"/>
      <c r="P39" s="209"/>
      <c r="Q39" s="210"/>
    </row>
    <row r="40" spans="1:17" s="33" customFormat="1" ht="24" customHeight="1" x14ac:dyDescent="0.25">
      <c r="A40" s="21">
        <v>737</v>
      </c>
      <c r="B40" s="40"/>
      <c r="C40" s="21" t="s">
        <v>149</v>
      </c>
      <c r="D40" s="40"/>
      <c r="E40" s="61">
        <f t="shared" si="2"/>
        <v>0</v>
      </c>
      <c r="F40" s="23"/>
      <c r="G40" s="209"/>
      <c r="H40" s="210"/>
      <c r="I40" s="73"/>
      <c r="J40" s="209"/>
      <c r="K40" s="210"/>
      <c r="L40" s="74"/>
      <c r="M40" s="209"/>
      <c r="N40" s="210"/>
      <c r="O40" s="74"/>
      <c r="P40" s="209"/>
      <c r="Q40" s="210"/>
    </row>
    <row r="41" spans="1:17" s="33" customFormat="1" ht="24" customHeight="1" x14ac:dyDescent="0.25">
      <c r="A41" s="21">
        <v>738</v>
      </c>
      <c r="B41" s="40"/>
      <c r="C41" s="21" t="s">
        <v>150</v>
      </c>
      <c r="D41" s="40"/>
      <c r="E41" s="61">
        <f t="shared" si="2"/>
        <v>0</v>
      </c>
      <c r="F41" s="23"/>
      <c r="G41" s="209"/>
      <c r="H41" s="210"/>
      <c r="I41" s="73"/>
      <c r="J41" s="209"/>
      <c r="K41" s="210"/>
      <c r="L41" s="74"/>
      <c r="M41" s="209"/>
      <c r="N41" s="210"/>
      <c r="O41" s="74"/>
      <c r="P41" s="209"/>
      <c r="Q41" s="210"/>
    </row>
    <row r="42" spans="1:17" s="33" customFormat="1" ht="24" customHeight="1" x14ac:dyDescent="0.25">
      <c r="A42" s="21">
        <v>741</v>
      </c>
      <c r="B42" s="25"/>
      <c r="C42" s="21" t="s">
        <v>31</v>
      </c>
      <c r="D42" s="40"/>
      <c r="E42" s="61">
        <f t="shared" si="2"/>
        <v>0</v>
      </c>
      <c r="F42" s="23"/>
      <c r="G42" s="209"/>
      <c r="H42" s="210"/>
      <c r="I42" s="73"/>
      <c r="J42" s="209"/>
      <c r="K42" s="210"/>
      <c r="L42" s="74"/>
      <c r="M42" s="209"/>
      <c r="N42" s="210"/>
      <c r="O42" s="74"/>
      <c r="P42" s="209"/>
      <c r="Q42" s="210"/>
    </row>
    <row r="43" spans="1:17" s="33" customFormat="1" ht="24" customHeight="1" x14ac:dyDescent="0.25">
      <c r="A43" s="21">
        <v>742</v>
      </c>
      <c r="B43" s="25"/>
      <c r="C43" s="21" t="s">
        <v>32</v>
      </c>
      <c r="D43" s="40"/>
      <c r="E43" s="61">
        <f t="shared" si="2"/>
        <v>0</v>
      </c>
      <c r="F43" s="23"/>
      <c r="G43" s="209"/>
      <c r="H43" s="210"/>
      <c r="I43" s="73"/>
      <c r="J43" s="209"/>
      <c r="K43" s="210"/>
      <c r="L43" s="74"/>
      <c r="M43" s="209"/>
      <c r="N43" s="210"/>
      <c r="O43" s="74"/>
      <c r="P43" s="209"/>
      <c r="Q43" s="210"/>
    </row>
    <row r="44" spans="1:17" s="33" customFormat="1" ht="24" customHeight="1" x14ac:dyDescent="0.25">
      <c r="A44" s="21">
        <v>743</v>
      </c>
      <c r="B44" s="25"/>
      <c r="C44" s="21" t="s">
        <v>33</v>
      </c>
      <c r="D44" s="22"/>
      <c r="E44" s="61">
        <f t="shared" si="2"/>
        <v>0</v>
      </c>
      <c r="F44" s="23"/>
      <c r="G44" s="209"/>
      <c r="H44" s="210"/>
      <c r="I44" s="73"/>
      <c r="J44" s="209"/>
      <c r="K44" s="210"/>
      <c r="L44" s="74"/>
      <c r="M44" s="209"/>
      <c r="N44" s="210"/>
      <c r="O44" s="74"/>
      <c r="P44" s="209"/>
      <c r="Q44" s="210"/>
    </row>
    <row r="45" spans="1:17" s="33" customFormat="1" ht="24" customHeight="1" x14ac:dyDescent="0.25">
      <c r="A45" s="24">
        <v>744</v>
      </c>
      <c r="B45" s="37"/>
      <c r="C45" s="21" t="s">
        <v>151</v>
      </c>
      <c r="D45" s="22"/>
      <c r="E45" s="61">
        <f t="shared" si="2"/>
        <v>0</v>
      </c>
      <c r="F45" s="23"/>
      <c r="G45" s="209"/>
      <c r="H45" s="210"/>
      <c r="I45" s="73"/>
      <c r="J45" s="209"/>
      <c r="K45" s="210"/>
      <c r="L45" s="74"/>
      <c r="M45" s="209"/>
      <c r="N45" s="210"/>
      <c r="O45" s="74"/>
      <c r="P45" s="209"/>
      <c r="Q45" s="210"/>
    </row>
    <row r="46" spans="1:17" s="33" customFormat="1" ht="24" customHeight="1" x14ac:dyDescent="0.25">
      <c r="A46" s="24">
        <v>748</v>
      </c>
      <c r="B46" s="37"/>
      <c r="C46" s="21" t="s">
        <v>152</v>
      </c>
      <c r="D46" s="22"/>
      <c r="E46" s="61">
        <f t="shared" si="2"/>
        <v>0</v>
      </c>
      <c r="F46" s="23"/>
      <c r="G46" s="209"/>
      <c r="H46" s="210"/>
      <c r="I46" s="73"/>
      <c r="J46" s="209"/>
      <c r="K46" s="210"/>
      <c r="L46" s="74"/>
      <c r="M46" s="209"/>
      <c r="N46" s="210"/>
      <c r="O46" s="74"/>
      <c r="P46" s="209"/>
      <c r="Q46" s="210"/>
    </row>
    <row r="47" spans="1:17" s="33" customFormat="1" ht="24" customHeight="1" x14ac:dyDescent="0.25">
      <c r="A47" s="24">
        <v>749</v>
      </c>
      <c r="B47" s="37"/>
      <c r="C47" s="21" t="s">
        <v>153</v>
      </c>
      <c r="D47" s="22"/>
      <c r="E47" s="61">
        <f t="shared" si="2"/>
        <v>0</v>
      </c>
      <c r="F47" s="26"/>
      <c r="G47" s="209"/>
      <c r="H47" s="210"/>
      <c r="I47" s="73"/>
      <c r="J47" s="209"/>
      <c r="K47" s="210"/>
      <c r="L47" s="74"/>
      <c r="M47" s="209"/>
      <c r="N47" s="210"/>
      <c r="O47" s="74"/>
      <c r="P47" s="209"/>
      <c r="Q47" s="210"/>
    </row>
    <row r="48" spans="1:17" ht="13.8" thickBot="1" x14ac:dyDescent="0.3">
      <c r="A48" s="35"/>
      <c r="B48" s="35"/>
      <c r="C48" s="6"/>
      <c r="D48" s="6"/>
      <c r="E48" s="12"/>
      <c r="F48" s="36"/>
      <c r="G48" s="12"/>
      <c r="H48" s="12"/>
      <c r="I48" s="36"/>
      <c r="J48" s="12"/>
      <c r="K48" s="12"/>
      <c r="L48" s="12"/>
      <c r="M48" s="12"/>
      <c r="N48" s="12"/>
      <c r="O48" s="12"/>
      <c r="P48" s="12"/>
      <c r="Q48" s="12"/>
    </row>
    <row r="49" spans="1:17" s="33" customFormat="1" ht="24" customHeight="1" thickBot="1" x14ac:dyDescent="0.3">
      <c r="A49" s="25"/>
      <c r="B49" s="25"/>
      <c r="C49" s="109" t="s">
        <v>35</v>
      </c>
      <c r="D49" s="22"/>
      <c r="E49" s="110">
        <f>SUM(E31:E47)</f>
        <v>0</v>
      </c>
      <c r="F49" s="28"/>
      <c r="G49" s="223">
        <f>SUM(G31:H47)</f>
        <v>0</v>
      </c>
      <c r="H49" s="224"/>
      <c r="I49" s="29"/>
      <c r="J49" s="223">
        <f>SUM(J31:K47)</f>
        <v>0</v>
      </c>
      <c r="K49" s="224"/>
      <c r="L49" s="29"/>
      <c r="M49" s="223">
        <f>SUM(M31:N47)</f>
        <v>0</v>
      </c>
      <c r="N49" s="224"/>
      <c r="O49" s="30"/>
      <c r="P49" s="223">
        <f>SUM(P31:Q47)</f>
        <v>0</v>
      </c>
      <c r="Q49" s="224"/>
    </row>
    <row r="50" spans="1:17" s="33" customFormat="1" ht="24" customHeight="1" thickBot="1" x14ac:dyDescent="0.3">
      <c r="A50" s="25"/>
      <c r="B50" s="25"/>
      <c r="C50" s="107" t="s">
        <v>154</v>
      </c>
      <c r="D50" s="21"/>
      <c r="E50" s="118" t="str">
        <f>IF(E49=E29,"OK","ERREUR")</f>
        <v>OK</v>
      </c>
      <c r="F50" s="29"/>
      <c r="G50" s="29"/>
      <c r="H50" s="29"/>
      <c r="I50" s="29"/>
      <c r="J50" s="29"/>
      <c r="K50" s="29"/>
      <c r="L50" s="29"/>
      <c r="M50" s="29"/>
      <c r="N50" s="29"/>
      <c r="O50" s="30"/>
      <c r="P50" s="29"/>
      <c r="Q50" s="29"/>
    </row>
    <row r="51" spans="1:17" s="33" customFormat="1" ht="24" customHeight="1" thickBot="1" x14ac:dyDescent="0.3">
      <c r="A51" s="25" t="s">
        <v>14</v>
      </c>
      <c r="B51" s="25"/>
      <c r="C51" s="39" t="s">
        <v>35</v>
      </c>
      <c r="D51" s="22"/>
      <c r="E51" s="106">
        <f>IF(E50="OK",E49,"")</f>
        <v>0</v>
      </c>
      <c r="F51" s="28"/>
      <c r="G51" s="212">
        <f>+G49+H49</f>
        <v>0</v>
      </c>
      <c r="H51" s="213"/>
      <c r="I51" s="29"/>
      <c r="J51" s="212">
        <f>+J49+K49</f>
        <v>0</v>
      </c>
      <c r="K51" s="213"/>
      <c r="L51" s="29"/>
      <c r="M51" s="212">
        <f>+M49+N49</f>
        <v>0</v>
      </c>
      <c r="N51" s="213"/>
      <c r="O51" s="30"/>
      <c r="P51" s="212">
        <f>+P49+Q49</f>
        <v>0</v>
      </c>
      <c r="Q51" s="213"/>
    </row>
    <row r="52" spans="1:17" ht="15.6" x14ac:dyDescent="0.3">
      <c r="A52" s="9"/>
      <c r="B52" s="35"/>
      <c r="C52" s="6"/>
      <c r="D52" s="6"/>
      <c r="E52" s="7"/>
      <c r="F52" s="8"/>
      <c r="G52" s="8"/>
      <c r="H52" s="8"/>
      <c r="I52" s="8"/>
      <c r="J52" s="8"/>
      <c r="K52" s="7"/>
      <c r="L52" s="7"/>
      <c r="M52" s="7"/>
      <c r="N52" s="7"/>
      <c r="O52" s="7"/>
      <c r="P52" s="7"/>
    </row>
    <row r="53" spans="1:17" s="33" customFormat="1" ht="18" customHeight="1" x14ac:dyDescent="0.25">
      <c r="A53" s="22"/>
      <c r="B53" s="22"/>
      <c r="C53" s="22"/>
      <c r="D53" s="22"/>
      <c r="E53" s="108"/>
      <c r="F53" s="23"/>
      <c r="G53" s="225"/>
      <c r="H53" s="225"/>
      <c r="I53" s="23"/>
      <c r="J53" s="225"/>
      <c r="K53" s="225"/>
      <c r="L53" s="26"/>
      <c r="M53" s="225"/>
      <c r="N53" s="225"/>
      <c r="O53" s="26"/>
      <c r="P53" s="225"/>
      <c r="Q53" s="225"/>
    </row>
    <row r="54" spans="1:17" x14ac:dyDescent="0.25">
      <c r="A54" s="22"/>
      <c r="B54" s="22"/>
      <c r="C54" s="22"/>
      <c r="D54" s="22"/>
      <c r="E54" s="32"/>
      <c r="F54" s="32"/>
      <c r="G54" s="32"/>
      <c r="H54" s="32"/>
      <c r="I54" s="32"/>
      <c r="J54" s="32"/>
      <c r="K54" s="32"/>
      <c r="L54" s="32"/>
      <c r="M54" s="32"/>
      <c r="N54" s="32"/>
      <c r="O54" s="32"/>
      <c r="P54" s="32"/>
      <c r="Q54" s="33"/>
    </row>
    <row r="55" spans="1:17" x14ac:dyDescent="0.25">
      <c r="A55" s="35"/>
      <c r="B55" s="35"/>
      <c r="C55" s="34"/>
      <c r="D55" s="6"/>
      <c r="E55" s="31"/>
      <c r="F55" s="8"/>
      <c r="G55" s="8"/>
      <c r="H55" s="8"/>
      <c r="I55" s="8"/>
      <c r="J55" s="8"/>
      <c r="K55" s="7"/>
      <c r="L55" s="7"/>
      <c r="M55" s="7"/>
      <c r="N55" s="7"/>
      <c r="O55" s="7"/>
      <c r="P55" s="7"/>
    </row>
    <row r="56" spans="1:17" x14ac:dyDescent="0.25">
      <c r="A56" s="35"/>
      <c r="B56" s="35"/>
      <c r="C56" s="6"/>
      <c r="D56" s="6"/>
      <c r="E56" s="7"/>
      <c r="F56" s="8"/>
      <c r="G56" s="8"/>
      <c r="H56" s="8"/>
      <c r="I56" s="8"/>
      <c r="J56" s="8"/>
      <c r="K56" s="7"/>
      <c r="L56" s="7"/>
      <c r="M56" s="7"/>
      <c r="N56" s="7"/>
      <c r="O56" s="7"/>
      <c r="P56" s="7"/>
    </row>
    <row r="57" spans="1:17" x14ac:dyDescent="0.25">
      <c r="A57" s="35"/>
      <c r="B57" s="35"/>
      <c r="C57" s="6"/>
      <c r="D57" s="6"/>
      <c r="E57" s="7"/>
      <c r="F57" s="8"/>
      <c r="G57" s="8"/>
      <c r="H57" s="8"/>
      <c r="I57" s="8"/>
      <c r="J57" s="8"/>
      <c r="K57" s="7"/>
      <c r="L57" s="7"/>
      <c r="M57" s="7"/>
      <c r="N57" s="7"/>
      <c r="O57" s="7"/>
      <c r="P57" s="7"/>
    </row>
    <row r="58" spans="1:17" x14ac:dyDescent="0.25">
      <c r="A58" s="25"/>
      <c r="B58" s="25"/>
      <c r="C58" s="22"/>
      <c r="D58" s="22"/>
      <c r="E58" s="32"/>
      <c r="F58" s="32"/>
      <c r="G58" s="32"/>
      <c r="H58" s="32"/>
      <c r="I58" s="32"/>
      <c r="J58" s="32"/>
      <c r="K58" s="32"/>
      <c r="L58" s="32"/>
      <c r="M58" s="32"/>
      <c r="N58" s="32"/>
      <c r="O58" s="32"/>
      <c r="P58" s="32"/>
      <c r="Q58" s="33"/>
    </row>
  </sheetData>
  <sheetProtection algorithmName="SHA-512" hashValue="6PWv4Q3YGJmoFsfvmoSSM4Gu9PwHTfnL4VEmkITakWLUVioOlV5I4rHEe1qtOnxkau4ffYlcGrPecWmhQ8k88A==" saltValue="wdsMCEmc0qU5xFOe3XkkQg==" spinCount="100000" sheet="1"/>
  <mergeCells count="97">
    <mergeCell ref="M45:N45"/>
    <mergeCell ref="M46:N46"/>
    <mergeCell ref="P42:Q42"/>
    <mergeCell ref="P43:Q43"/>
    <mergeCell ref="P45:Q45"/>
    <mergeCell ref="P46:Q46"/>
    <mergeCell ref="C6:C7"/>
    <mergeCell ref="E6:E7"/>
    <mergeCell ref="G6:H6"/>
    <mergeCell ref="J6:K6"/>
    <mergeCell ref="M6:N6"/>
    <mergeCell ref="P35:Q35"/>
    <mergeCell ref="G36:H36"/>
    <mergeCell ref="J36:K36"/>
    <mergeCell ref="M36:N36"/>
    <mergeCell ref="P36:Q36"/>
    <mergeCell ref="G35:H35"/>
    <mergeCell ref="J35:K35"/>
    <mergeCell ref="M35:N35"/>
    <mergeCell ref="P37:Q37"/>
    <mergeCell ref="G38:H38"/>
    <mergeCell ref="J38:K38"/>
    <mergeCell ref="M38:N38"/>
    <mergeCell ref="P38:Q38"/>
    <mergeCell ref="G37:H37"/>
    <mergeCell ref="J37:K37"/>
    <mergeCell ref="M37:N37"/>
    <mergeCell ref="P39:Q39"/>
    <mergeCell ref="G39:H39"/>
    <mergeCell ref="J39:K39"/>
    <mergeCell ref="M39:N39"/>
    <mergeCell ref="P44:Q44"/>
    <mergeCell ref="G44:H44"/>
    <mergeCell ref="J44:K44"/>
    <mergeCell ref="M44:N44"/>
    <mergeCell ref="G42:H42"/>
    <mergeCell ref="G43:H43"/>
    <mergeCell ref="J42:K42"/>
    <mergeCell ref="J43:K43"/>
    <mergeCell ref="M42:N42"/>
    <mergeCell ref="M43:N43"/>
    <mergeCell ref="P49:Q49"/>
    <mergeCell ref="G53:H53"/>
    <mergeCell ref="J53:K53"/>
    <mergeCell ref="M53:N53"/>
    <mergeCell ref="P53:Q53"/>
    <mergeCell ref="G49:H49"/>
    <mergeCell ref="J49:K49"/>
    <mergeCell ref="M49:N49"/>
    <mergeCell ref="G51:H51"/>
    <mergeCell ref="J51:K51"/>
    <mergeCell ref="M51:N51"/>
    <mergeCell ref="P51:Q51"/>
    <mergeCell ref="G47:H47"/>
    <mergeCell ref="J47:K47"/>
    <mergeCell ref="M47:N47"/>
    <mergeCell ref="P47:Q47"/>
    <mergeCell ref="P40:Q40"/>
    <mergeCell ref="G41:H41"/>
    <mergeCell ref="J41:K41"/>
    <mergeCell ref="M41:N41"/>
    <mergeCell ref="P41:Q41"/>
    <mergeCell ref="G40:H40"/>
    <mergeCell ref="J40:K40"/>
    <mergeCell ref="M40:N40"/>
    <mergeCell ref="G45:H45"/>
    <mergeCell ref="G46:H46"/>
    <mergeCell ref="J45:K45"/>
    <mergeCell ref="J46:K46"/>
    <mergeCell ref="C27:C28"/>
    <mergeCell ref="G23:H23"/>
    <mergeCell ref="J23:K23"/>
    <mergeCell ref="M23:N23"/>
    <mergeCell ref="P27:Q27"/>
    <mergeCell ref="E27:E28"/>
    <mergeCell ref="G27:H27"/>
    <mergeCell ref="J27:K27"/>
    <mergeCell ref="M27:N27"/>
    <mergeCell ref="F1:G1"/>
    <mergeCell ref="G31:H31"/>
    <mergeCell ref="J31:K31"/>
    <mergeCell ref="M31:N31"/>
    <mergeCell ref="P23:Q23"/>
    <mergeCell ref="P6:Q6"/>
    <mergeCell ref="P31:Q31"/>
    <mergeCell ref="G32:H32"/>
    <mergeCell ref="J32:K32"/>
    <mergeCell ref="M32:N32"/>
    <mergeCell ref="P32:Q32"/>
    <mergeCell ref="G34:H34"/>
    <mergeCell ref="J34:K34"/>
    <mergeCell ref="M34:N34"/>
    <mergeCell ref="P34:Q34"/>
    <mergeCell ref="G33:H33"/>
    <mergeCell ref="J33:K33"/>
    <mergeCell ref="M33:N33"/>
    <mergeCell ref="P33:Q33"/>
  </mergeCells>
  <phoneticPr fontId="0" type="noConversion"/>
  <pageMargins left="0.25" right="0.25" top="0.75" bottom="0.75" header="0.3" footer="0.3"/>
  <pageSetup paperSize="9" scale="60" orientation="portrait" r:id="rId1"/>
  <headerFooter alignWithMargins="0">
    <oddFooter>&amp;R2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AA58"/>
  <sheetViews>
    <sheetView showGridLines="0" tabSelected="1" zoomScale="80" zoomScaleNormal="80" workbookViewId="0">
      <selection activeCell="C9" sqref="C9"/>
    </sheetView>
  </sheetViews>
  <sheetFormatPr baseColWidth="10" defaultRowHeight="13.2" x14ac:dyDescent="0.25"/>
  <cols>
    <col min="1" max="1" width="12.109375" customWidth="1"/>
    <col min="2" max="2" width="1.33203125" customWidth="1"/>
    <col min="3" max="3" width="38" bestFit="1" customWidth="1"/>
    <col min="4" max="4" width="1.33203125" customWidth="1"/>
    <col min="6" max="6" width="2.109375" customWidth="1"/>
    <col min="7" max="7" width="12.33203125" customWidth="1"/>
    <col min="8" max="8" width="11" customWidth="1"/>
    <col min="9" max="9" width="2.109375" customWidth="1"/>
    <col min="10" max="10" width="10.33203125" customWidth="1"/>
    <col min="11" max="11" width="9.88671875" customWidth="1"/>
    <col min="12" max="12" width="11.109375" customWidth="1"/>
    <col min="13" max="13" width="1.5546875" customWidth="1"/>
    <col min="14" max="17" width="7.88671875" customWidth="1"/>
    <col min="18" max="18" width="1.33203125" customWidth="1"/>
    <col min="19" max="21" width="12.44140625" customWidth="1"/>
  </cols>
  <sheetData>
    <row r="1" spans="1:21" s="2" customFormat="1" ht="15.6" x14ac:dyDescent="0.3">
      <c r="A1" s="211" t="str">
        <f>+synthèse!D1</f>
        <v xml:space="preserve">CONSEIL DEPARTEMENTAL 
ILLE ET VILAINE  LOI FALLOUX </v>
      </c>
      <c r="B1" s="211"/>
      <c r="C1" s="211"/>
      <c r="D1" s="211"/>
      <c r="E1" s="211"/>
      <c r="F1" s="211"/>
      <c r="G1" s="211"/>
      <c r="H1" s="2">
        <f>+synthèse!D3</f>
        <v>2025</v>
      </c>
      <c r="J1" s="42" t="s">
        <v>36</v>
      </c>
      <c r="K1" s="42">
        <f>synthèse!D7</f>
        <v>0</v>
      </c>
      <c r="L1" s="42"/>
      <c r="M1" s="42"/>
      <c r="N1" s="42"/>
      <c r="O1" s="42" t="s">
        <v>47</v>
      </c>
      <c r="P1" s="42">
        <f>synthèse!D6</f>
        <v>0</v>
      </c>
    </row>
    <row r="3" spans="1:21" x14ac:dyDescent="0.25">
      <c r="A3" s="6"/>
      <c r="B3" s="6"/>
      <c r="C3" s="6"/>
      <c r="D3" s="6"/>
      <c r="E3" s="7"/>
      <c r="F3" s="7"/>
      <c r="G3" s="7"/>
      <c r="H3" s="8"/>
      <c r="I3" s="8"/>
      <c r="J3" s="7"/>
      <c r="K3" s="7"/>
      <c r="L3" s="7"/>
      <c r="M3" s="7"/>
      <c r="N3" s="7"/>
      <c r="O3" s="7"/>
      <c r="P3" s="7"/>
      <c r="Q3" s="7"/>
    </row>
    <row r="4" spans="1:21" ht="15.6" x14ac:dyDescent="0.3">
      <c r="A4" s="9" t="s">
        <v>189</v>
      </c>
      <c r="B4" s="9"/>
      <c r="C4" s="6"/>
      <c r="D4" s="6"/>
      <c r="E4" s="7"/>
      <c r="F4" s="7"/>
      <c r="G4" s="10"/>
      <c r="H4" s="11"/>
      <c r="I4" s="11"/>
      <c r="J4" s="12"/>
      <c r="K4" s="7"/>
      <c r="L4" s="7"/>
      <c r="M4" s="7"/>
      <c r="N4" s="7"/>
      <c r="O4" s="7"/>
      <c r="P4" s="7"/>
      <c r="Q4" s="7"/>
    </row>
    <row r="5" spans="1:21" ht="13.8" thickBot="1" x14ac:dyDescent="0.3">
      <c r="A5" s="1"/>
      <c r="B5" s="1"/>
      <c r="C5" s="15"/>
      <c r="D5" s="15"/>
      <c r="E5" s="14"/>
      <c r="F5" s="13"/>
      <c r="G5" s="14"/>
      <c r="H5" s="16"/>
      <c r="I5" s="16"/>
      <c r="J5" s="16"/>
      <c r="K5" s="7"/>
      <c r="L5" s="7"/>
      <c r="M5" s="7"/>
      <c r="N5" s="7"/>
      <c r="O5" s="7"/>
      <c r="P5" s="7"/>
      <c r="Q5" s="7"/>
    </row>
    <row r="6" spans="1:21" ht="16.5" customHeight="1" x14ac:dyDescent="0.25">
      <c r="A6" s="1"/>
      <c r="B6" s="1"/>
      <c r="C6" s="216" t="s">
        <v>42</v>
      </c>
      <c r="D6" s="15"/>
      <c r="E6" s="218" t="s">
        <v>43</v>
      </c>
      <c r="F6" s="13"/>
      <c r="G6" s="230" t="s">
        <v>67</v>
      </c>
      <c r="H6" s="232" t="s">
        <v>68</v>
      </c>
      <c r="I6" s="16"/>
      <c r="J6" s="220" t="s">
        <v>140</v>
      </c>
      <c r="K6" s="229"/>
      <c r="L6" s="101">
        <f>+synthèse!D3</f>
        <v>2025</v>
      </c>
      <c r="M6" s="7"/>
      <c r="N6" s="228" t="s">
        <v>46</v>
      </c>
      <c r="O6" s="228"/>
      <c r="P6" s="228"/>
      <c r="Q6" s="228"/>
      <c r="S6" s="228" t="s">
        <v>49</v>
      </c>
      <c r="T6" s="228"/>
      <c r="U6" s="228"/>
    </row>
    <row r="7" spans="1:21" ht="16.5" customHeight="1" thickBot="1" x14ac:dyDescent="0.3">
      <c r="A7" s="6"/>
      <c r="B7" s="6"/>
      <c r="C7" s="217"/>
      <c r="D7" s="15"/>
      <c r="E7" s="219"/>
      <c r="F7" s="13"/>
      <c r="G7" s="231"/>
      <c r="H7" s="233"/>
      <c r="I7" s="13"/>
      <c r="J7" s="17" t="s">
        <v>5</v>
      </c>
      <c r="K7" s="17" t="s">
        <v>44</v>
      </c>
      <c r="L7" s="18" t="s">
        <v>45</v>
      </c>
      <c r="M7" s="7"/>
      <c r="N7" s="17" t="s">
        <v>5</v>
      </c>
      <c r="O7" s="17" t="s">
        <v>1</v>
      </c>
      <c r="P7" s="17" t="s">
        <v>4</v>
      </c>
      <c r="Q7" s="17" t="s">
        <v>3</v>
      </c>
      <c r="S7" s="17" t="s">
        <v>1</v>
      </c>
      <c r="T7" s="17" t="s">
        <v>4</v>
      </c>
      <c r="U7" s="17" t="s">
        <v>3</v>
      </c>
    </row>
    <row r="8" spans="1:21" x14ac:dyDescent="0.25">
      <c r="A8" s="6"/>
      <c r="B8" s="6"/>
      <c r="C8" s="15"/>
      <c r="D8" s="15"/>
      <c r="E8" s="20"/>
      <c r="F8" s="13"/>
      <c r="G8" s="14"/>
      <c r="H8" s="14"/>
      <c r="I8" s="14"/>
      <c r="J8" s="14"/>
      <c r="K8" s="7"/>
      <c r="L8" s="7"/>
      <c r="M8" s="7"/>
      <c r="N8" s="7"/>
      <c r="O8" s="7"/>
      <c r="P8" s="7"/>
      <c r="Q8" s="7"/>
      <c r="S8" s="14"/>
      <c r="T8" s="7"/>
      <c r="U8" s="7"/>
    </row>
    <row r="9" spans="1:21" s="33" customFormat="1" ht="18" customHeight="1" x14ac:dyDescent="0.25">
      <c r="A9" s="21" t="s">
        <v>37</v>
      </c>
      <c r="B9" s="22"/>
      <c r="C9" s="59"/>
      <c r="D9" s="22"/>
      <c r="E9" s="115"/>
      <c r="F9" s="73"/>
      <c r="G9" s="60"/>
      <c r="H9" s="70"/>
      <c r="I9" s="23"/>
      <c r="J9" s="61">
        <f>SUM(K9:L9)</f>
        <v>0</v>
      </c>
      <c r="K9" s="114"/>
      <c r="L9" s="114"/>
      <c r="M9" s="7"/>
      <c r="N9" s="76">
        <f>SUM(O9:Q9)</f>
        <v>0</v>
      </c>
      <c r="O9" s="44"/>
      <c r="P9" s="44"/>
      <c r="Q9" s="44"/>
      <c r="S9" s="62">
        <f t="shared" ref="S9:T18" si="0">IF(N9&lt;&gt;0,SUM($K9/$N9*O9),0)</f>
        <v>0</v>
      </c>
      <c r="T9" s="76">
        <f t="shared" si="0"/>
        <v>0</v>
      </c>
      <c r="U9" s="76">
        <f>IF(O9&lt;&gt;0,SUM($K9/$N9*Q9),0)</f>
        <v>0</v>
      </c>
    </row>
    <row r="10" spans="1:21" s="33" customFormat="1" ht="18" customHeight="1" x14ac:dyDescent="0.25">
      <c r="A10" s="21" t="s">
        <v>38</v>
      </c>
      <c r="B10" s="22"/>
      <c r="C10" s="59"/>
      <c r="D10" s="22"/>
      <c r="E10" s="115"/>
      <c r="F10" s="73"/>
      <c r="G10" s="60"/>
      <c r="H10" s="70"/>
      <c r="I10" s="23"/>
      <c r="J10" s="61">
        <f>SUM(K10:L10)</f>
        <v>0</v>
      </c>
      <c r="K10" s="114"/>
      <c r="L10" s="114"/>
      <c r="M10" s="7"/>
      <c r="N10" s="76">
        <f>SUM(O10:Q10)</f>
        <v>0</v>
      </c>
      <c r="O10" s="44"/>
      <c r="P10" s="44"/>
      <c r="Q10" s="44"/>
      <c r="S10" s="62">
        <f t="shared" si="0"/>
        <v>0</v>
      </c>
      <c r="T10" s="76">
        <f t="shared" si="0"/>
        <v>0</v>
      </c>
      <c r="U10" s="76">
        <f t="shared" ref="U10:U18" si="1">IF(O10&lt;&gt;0,SUM($K10/$N10*Q10),0)</f>
        <v>0</v>
      </c>
    </row>
    <row r="11" spans="1:21" s="33" customFormat="1" ht="18" customHeight="1" x14ac:dyDescent="0.25">
      <c r="A11" s="21" t="s">
        <v>39</v>
      </c>
      <c r="B11" s="25"/>
      <c r="C11" s="59"/>
      <c r="D11" s="22"/>
      <c r="E11" s="115"/>
      <c r="F11" s="74"/>
      <c r="G11" s="60"/>
      <c r="H11" s="70"/>
      <c r="I11" s="26"/>
      <c r="J11" s="61">
        <f>SUM(K11:L11)</f>
        <v>0</v>
      </c>
      <c r="K11" s="114"/>
      <c r="L11" s="114"/>
      <c r="M11" s="7"/>
      <c r="N11" s="76">
        <f>SUM(O11:Q11)</f>
        <v>0</v>
      </c>
      <c r="O11" s="44"/>
      <c r="P11" s="44"/>
      <c r="Q11" s="44"/>
      <c r="S11" s="62">
        <f t="shared" si="0"/>
        <v>0</v>
      </c>
      <c r="T11" s="76">
        <f t="shared" si="0"/>
        <v>0</v>
      </c>
      <c r="U11" s="76">
        <f t="shared" si="1"/>
        <v>0</v>
      </c>
    </row>
    <row r="12" spans="1:21" s="33" customFormat="1" ht="18" customHeight="1" x14ac:dyDescent="0.25">
      <c r="A12" s="21" t="s">
        <v>40</v>
      </c>
      <c r="B12" s="25"/>
      <c r="C12" s="59"/>
      <c r="D12" s="22"/>
      <c r="E12" s="115"/>
      <c r="F12" s="74"/>
      <c r="G12" s="60"/>
      <c r="H12" s="70"/>
      <c r="I12" s="26"/>
      <c r="J12" s="61">
        <f>SUM(K12:L12)</f>
        <v>0</v>
      </c>
      <c r="K12" s="114"/>
      <c r="L12" s="114"/>
      <c r="M12" s="7"/>
      <c r="N12" s="76">
        <f>SUM(O12:Q12)</f>
        <v>0</v>
      </c>
      <c r="O12" s="44"/>
      <c r="P12" s="44"/>
      <c r="Q12" s="44"/>
      <c r="S12" s="62">
        <f t="shared" si="0"/>
        <v>0</v>
      </c>
      <c r="T12" s="76">
        <f t="shared" si="0"/>
        <v>0</v>
      </c>
      <c r="U12" s="76">
        <f t="shared" si="1"/>
        <v>0</v>
      </c>
    </row>
    <row r="13" spans="1:21" s="33" customFormat="1" ht="18" customHeight="1" x14ac:dyDescent="0.25">
      <c r="A13" s="21" t="s">
        <v>41</v>
      </c>
      <c r="B13" s="25"/>
      <c r="C13" s="59"/>
      <c r="D13" s="22"/>
      <c r="E13" s="115"/>
      <c r="F13" s="74"/>
      <c r="G13" s="60"/>
      <c r="H13" s="70"/>
      <c r="I13" s="26"/>
      <c r="J13" s="61">
        <f t="shared" ref="J13:J18" si="2">SUM(K13:L13)</f>
        <v>0</v>
      </c>
      <c r="K13" s="114"/>
      <c r="L13" s="114"/>
      <c r="M13" s="7"/>
      <c r="N13" s="76">
        <f t="shared" ref="N13:N18" si="3">SUM(O13:Q13)</f>
        <v>0</v>
      </c>
      <c r="O13" s="44"/>
      <c r="P13" s="44"/>
      <c r="Q13" s="44"/>
      <c r="S13" s="62">
        <f t="shared" si="0"/>
        <v>0</v>
      </c>
      <c r="T13" s="76">
        <f t="shared" si="0"/>
        <v>0</v>
      </c>
      <c r="U13" s="76">
        <f t="shared" si="1"/>
        <v>0</v>
      </c>
    </row>
    <row r="14" spans="1:21" s="33" customFormat="1" ht="18" customHeight="1" x14ac:dyDescent="0.25">
      <c r="A14" s="21" t="s">
        <v>75</v>
      </c>
      <c r="B14" s="25"/>
      <c r="C14" s="59"/>
      <c r="D14" s="22"/>
      <c r="E14" s="115"/>
      <c r="F14" s="74"/>
      <c r="G14" s="60"/>
      <c r="H14" s="70"/>
      <c r="I14" s="26"/>
      <c r="J14" s="61">
        <f t="shared" si="2"/>
        <v>0</v>
      </c>
      <c r="K14" s="114"/>
      <c r="L14" s="114"/>
      <c r="M14" s="7"/>
      <c r="N14" s="76">
        <f t="shared" si="3"/>
        <v>0</v>
      </c>
      <c r="O14" s="44"/>
      <c r="P14" s="44"/>
      <c r="Q14" s="44"/>
      <c r="S14" s="62">
        <f t="shared" si="0"/>
        <v>0</v>
      </c>
      <c r="T14" s="76">
        <f t="shared" si="0"/>
        <v>0</v>
      </c>
      <c r="U14" s="76">
        <f t="shared" si="1"/>
        <v>0</v>
      </c>
    </row>
    <row r="15" spans="1:21" s="33" customFormat="1" ht="18" customHeight="1" x14ac:dyDescent="0.25">
      <c r="A15" s="21" t="s">
        <v>76</v>
      </c>
      <c r="B15" s="25"/>
      <c r="C15" s="59"/>
      <c r="D15" s="22"/>
      <c r="E15" s="115"/>
      <c r="F15" s="74"/>
      <c r="G15" s="60"/>
      <c r="H15" s="70"/>
      <c r="I15" s="26"/>
      <c r="J15" s="61">
        <f t="shared" si="2"/>
        <v>0</v>
      </c>
      <c r="K15" s="114"/>
      <c r="L15" s="114"/>
      <c r="M15" s="7"/>
      <c r="N15" s="76">
        <f t="shared" si="3"/>
        <v>0</v>
      </c>
      <c r="O15" s="44"/>
      <c r="P15" s="44"/>
      <c r="Q15" s="44"/>
      <c r="S15" s="62">
        <f t="shared" si="0"/>
        <v>0</v>
      </c>
      <c r="T15" s="76">
        <f t="shared" si="0"/>
        <v>0</v>
      </c>
      <c r="U15" s="76">
        <f t="shared" si="1"/>
        <v>0</v>
      </c>
    </row>
    <row r="16" spans="1:21" s="33" customFormat="1" ht="18" customHeight="1" x14ac:dyDescent="0.25">
      <c r="A16" s="21" t="s">
        <v>77</v>
      </c>
      <c r="B16" s="25"/>
      <c r="C16" s="59"/>
      <c r="D16" s="22"/>
      <c r="E16" s="115"/>
      <c r="F16" s="74"/>
      <c r="G16" s="60"/>
      <c r="H16" s="70"/>
      <c r="I16" s="26"/>
      <c r="J16" s="61">
        <f t="shared" si="2"/>
        <v>0</v>
      </c>
      <c r="K16" s="114"/>
      <c r="L16" s="114"/>
      <c r="M16" s="7"/>
      <c r="N16" s="76">
        <f t="shared" si="3"/>
        <v>0</v>
      </c>
      <c r="O16" s="44"/>
      <c r="P16" s="44"/>
      <c r="Q16" s="44"/>
      <c r="S16" s="62">
        <f t="shared" si="0"/>
        <v>0</v>
      </c>
      <c r="T16" s="76">
        <f t="shared" si="0"/>
        <v>0</v>
      </c>
      <c r="U16" s="76">
        <f t="shared" si="1"/>
        <v>0</v>
      </c>
    </row>
    <row r="17" spans="1:27" s="33" customFormat="1" ht="18" customHeight="1" x14ac:dyDescent="0.25">
      <c r="A17" s="21" t="s">
        <v>78</v>
      </c>
      <c r="B17" s="25"/>
      <c r="C17" s="59"/>
      <c r="D17" s="22"/>
      <c r="E17" s="115"/>
      <c r="F17" s="74"/>
      <c r="G17" s="60"/>
      <c r="H17" s="70"/>
      <c r="I17" s="26"/>
      <c r="J17" s="61">
        <f t="shared" si="2"/>
        <v>0</v>
      </c>
      <c r="K17" s="114"/>
      <c r="L17" s="114"/>
      <c r="M17" s="7"/>
      <c r="N17" s="76">
        <f t="shared" si="3"/>
        <v>0</v>
      </c>
      <c r="O17" s="44"/>
      <c r="P17" s="44"/>
      <c r="Q17" s="44"/>
      <c r="S17" s="62">
        <f t="shared" si="0"/>
        <v>0</v>
      </c>
      <c r="T17" s="76">
        <f t="shared" si="0"/>
        <v>0</v>
      </c>
      <c r="U17" s="76">
        <f t="shared" si="1"/>
        <v>0</v>
      </c>
    </row>
    <row r="18" spans="1:27" s="33" customFormat="1" ht="18" customHeight="1" x14ac:dyDescent="0.25">
      <c r="A18" s="21" t="s">
        <v>79</v>
      </c>
      <c r="B18" s="25"/>
      <c r="C18" s="59"/>
      <c r="D18" s="22"/>
      <c r="E18" s="115"/>
      <c r="F18" s="74"/>
      <c r="G18" s="60"/>
      <c r="H18" s="70"/>
      <c r="I18" s="26"/>
      <c r="J18" s="61">
        <f t="shared" si="2"/>
        <v>0</v>
      </c>
      <c r="K18" s="114"/>
      <c r="L18" s="114"/>
      <c r="M18" s="7"/>
      <c r="N18" s="76">
        <f t="shared" si="3"/>
        <v>0</v>
      </c>
      <c r="O18" s="44"/>
      <c r="P18" s="44"/>
      <c r="Q18" s="44"/>
      <c r="S18" s="62">
        <f t="shared" si="0"/>
        <v>0</v>
      </c>
      <c r="T18" s="76">
        <f t="shared" si="0"/>
        <v>0</v>
      </c>
      <c r="U18" s="76">
        <f t="shared" si="1"/>
        <v>0</v>
      </c>
    </row>
    <row r="19" spans="1:27" s="33" customFormat="1" ht="18" customHeight="1" x14ac:dyDescent="0.25">
      <c r="A19" s="21" t="s">
        <v>191</v>
      </c>
      <c r="B19" s="25"/>
      <c r="C19" s="59"/>
      <c r="D19" s="22"/>
      <c r="E19" s="115"/>
      <c r="F19" s="74"/>
      <c r="G19" s="60"/>
      <c r="H19" s="70"/>
      <c r="I19" s="26"/>
      <c r="J19" s="61">
        <f t="shared" ref="J19:J20" si="4">SUM(K19:L19)</f>
        <v>0</v>
      </c>
      <c r="K19" s="114"/>
      <c r="L19" s="114"/>
      <c r="M19" s="7"/>
      <c r="N19" s="76">
        <f t="shared" ref="N19:N20" si="5">SUM(O19:Q19)</f>
        <v>0</v>
      </c>
      <c r="O19" s="44"/>
      <c r="P19" s="44"/>
      <c r="Q19" s="44"/>
      <c r="S19" s="62">
        <f t="shared" ref="S19:S20" si="6">IF(N19&lt;&gt;0,SUM($K19/$N19*O19),0)</f>
        <v>0</v>
      </c>
      <c r="T19" s="76">
        <f t="shared" ref="T19:T20" si="7">IF(O19&lt;&gt;0,SUM($K19/$N19*P19),0)</f>
        <v>0</v>
      </c>
      <c r="U19" s="76">
        <f t="shared" ref="U19:U20" si="8">IF(O19&lt;&gt;0,SUM($K19/$N19*Q19),0)</f>
        <v>0</v>
      </c>
    </row>
    <row r="20" spans="1:27" s="33" customFormat="1" ht="18" customHeight="1" x14ac:dyDescent="0.25">
      <c r="A20" s="21" t="s">
        <v>192</v>
      </c>
      <c r="B20" s="25"/>
      <c r="C20" s="59"/>
      <c r="D20" s="22"/>
      <c r="E20" s="115"/>
      <c r="F20" s="74"/>
      <c r="G20" s="60"/>
      <c r="H20" s="70"/>
      <c r="I20" s="26"/>
      <c r="J20" s="61">
        <f t="shared" si="4"/>
        <v>0</v>
      </c>
      <c r="K20" s="114"/>
      <c r="L20" s="114"/>
      <c r="M20" s="7"/>
      <c r="N20" s="76">
        <f t="shared" si="5"/>
        <v>0</v>
      </c>
      <c r="O20" s="44"/>
      <c r="P20" s="44"/>
      <c r="Q20" s="44"/>
      <c r="S20" s="62">
        <f t="shared" si="6"/>
        <v>0</v>
      </c>
      <c r="T20" s="76">
        <f t="shared" si="7"/>
        <v>0</v>
      </c>
      <c r="U20" s="76">
        <f t="shared" si="8"/>
        <v>0</v>
      </c>
    </row>
    <row r="21" spans="1:27" ht="13.8" thickBot="1" x14ac:dyDescent="0.3">
      <c r="A21" s="25"/>
      <c r="B21" s="25"/>
      <c r="C21" s="22"/>
      <c r="D21" s="22"/>
      <c r="E21" s="26"/>
      <c r="F21" s="26"/>
      <c r="G21" s="26"/>
      <c r="H21" s="26"/>
      <c r="I21" s="26"/>
      <c r="J21" s="26"/>
      <c r="K21" s="26"/>
      <c r="L21" s="26"/>
      <c r="M21" s="26"/>
      <c r="N21" s="26"/>
      <c r="O21" s="26"/>
      <c r="P21" s="26"/>
      <c r="Q21" s="26"/>
      <c r="R21" s="26"/>
      <c r="S21" s="26"/>
      <c r="T21" s="26"/>
      <c r="U21" s="26"/>
      <c r="V21" s="26"/>
      <c r="W21" s="26"/>
      <c r="X21" s="26"/>
      <c r="Y21" s="26"/>
      <c r="Z21" s="26"/>
    </row>
    <row r="22" spans="1:27" s="33" customFormat="1" ht="18" customHeight="1" thickBot="1" x14ac:dyDescent="0.3">
      <c r="A22" s="25" t="s">
        <v>14</v>
      </c>
      <c r="B22" s="25"/>
      <c r="C22" s="39" t="s">
        <v>137</v>
      </c>
      <c r="D22" s="22"/>
      <c r="E22" s="26"/>
      <c r="F22" s="26"/>
      <c r="G22" s="26"/>
      <c r="H22" s="26"/>
      <c r="I22" s="26"/>
      <c r="J22" s="26"/>
      <c r="K22" s="45">
        <f>SUM(K9:K21)</f>
        <v>0</v>
      </c>
      <c r="L22" s="26"/>
      <c r="M22" s="26"/>
      <c r="N22" s="26"/>
      <c r="O22" s="26"/>
      <c r="P22" s="26"/>
      <c r="Q22" s="26"/>
      <c r="R22" s="26"/>
      <c r="S22" s="45">
        <f>SUM(S9:S21)</f>
        <v>0</v>
      </c>
      <c r="T22" s="45">
        <f t="shared" ref="T22:U22" si="9">SUM(T9:T21)</f>
        <v>0</v>
      </c>
      <c r="U22" s="45">
        <f t="shared" si="9"/>
        <v>0</v>
      </c>
      <c r="V22" s="26"/>
      <c r="W22" s="26"/>
      <c r="X22" s="26"/>
      <c r="Y22" s="26"/>
      <c r="Z22" s="26"/>
      <c r="AA22"/>
    </row>
    <row r="23" spans="1:27" x14ac:dyDescent="0.25">
      <c r="A23" s="25"/>
      <c r="B23" s="25"/>
      <c r="C23" s="22"/>
      <c r="D23" s="22"/>
      <c r="E23" s="32"/>
      <c r="F23" s="32"/>
      <c r="G23" s="32"/>
      <c r="H23" s="32"/>
      <c r="I23" s="32"/>
      <c r="J23" s="32"/>
      <c r="K23" s="32"/>
      <c r="L23" s="32"/>
      <c r="M23" s="32"/>
      <c r="N23" s="32"/>
      <c r="O23" s="32"/>
      <c r="P23" s="32"/>
      <c r="Q23" s="32"/>
      <c r="S23" s="15"/>
      <c r="Y23" s="26"/>
      <c r="Z23" s="26"/>
    </row>
    <row r="24" spans="1:27" ht="15.6" x14ac:dyDescent="0.3">
      <c r="A24" s="9" t="s">
        <v>340</v>
      </c>
      <c r="B24" s="9"/>
      <c r="C24" s="6"/>
      <c r="D24" s="6"/>
      <c r="E24" s="7"/>
      <c r="F24" s="7"/>
      <c r="G24" s="10"/>
      <c r="H24" s="11"/>
      <c r="I24" s="11"/>
      <c r="J24" s="12"/>
      <c r="K24" s="7"/>
      <c r="L24" s="7"/>
      <c r="M24" s="7"/>
      <c r="N24" s="7"/>
      <c r="O24" s="7"/>
      <c r="P24" s="7"/>
      <c r="Q24" s="7"/>
      <c r="Y24" s="26"/>
      <c r="Z24" s="26"/>
    </row>
    <row r="25" spans="1:27" ht="13.8" thickBot="1" x14ac:dyDescent="0.3">
      <c r="A25" s="1"/>
      <c r="B25" s="1"/>
      <c r="C25" s="15"/>
      <c r="D25" s="15"/>
      <c r="E25" s="14"/>
      <c r="F25" s="13"/>
      <c r="G25" s="14"/>
      <c r="H25" s="16"/>
      <c r="I25" s="16"/>
      <c r="J25" s="16"/>
      <c r="K25" s="7"/>
      <c r="L25" s="7"/>
      <c r="M25" s="7"/>
      <c r="N25" s="7"/>
      <c r="O25" s="7"/>
      <c r="P25" s="7"/>
      <c r="Q25" s="7"/>
      <c r="Y25" s="26"/>
      <c r="Z25" s="26"/>
    </row>
    <row r="26" spans="1:27" ht="17.25" customHeight="1" x14ac:dyDescent="0.25">
      <c r="A26" s="1"/>
      <c r="B26" s="1"/>
      <c r="C26" s="216" t="s">
        <v>42</v>
      </c>
      <c r="D26" s="15"/>
      <c r="E26" s="218" t="s">
        <v>43</v>
      </c>
      <c r="F26" s="13"/>
      <c r="G26" s="230" t="s">
        <v>67</v>
      </c>
      <c r="H26" s="232" t="s">
        <v>68</v>
      </c>
      <c r="I26" s="16"/>
      <c r="J26" s="220" t="str">
        <f>J6</f>
        <v xml:space="preserve">Remboursement </v>
      </c>
      <c r="K26" s="229"/>
      <c r="L26" s="101">
        <f>+synthèse!D3</f>
        <v>2025</v>
      </c>
      <c r="M26" s="7"/>
      <c r="N26" s="228" t="s">
        <v>46</v>
      </c>
      <c r="O26" s="228"/>
      <c r="P26" s="228"/>
      <c r="Q26" s="228"/>
      <c r="S26" s="228" t="s">
        <v>49</v>
      </c>
      <c r="T26" s="228"/>
      <c r="U26" s="228"/>
      <c r="Y26" s="26"/>
      <c r="Z26" s="26"/>
    </row>
    <row r="27" spans="1:27" ht="17.25" customHeight="1" thickBot="1" x14ac:dyDescent="0.3">
      <c r="A27" s="6"/>
      <c r="B27" s="6"/>
      <c r="C27" s="217"/>
      <c r="D27" s="15"/>
      <c r="E27" s="219"/>
      <c r="F27" s="13"/>
      <c r="G27" s="231"/>
      <c r="H27" s="233"/>
      <c r="I27" s="13"/>
      <c r="J27" s="17" t="s">
        <v>5</v>
      </c>
      <c r="K27" s="17" t="s">
        <v>44</v>
      </c>
      <c r="L27" s="18" t="s">
        <v>45</v>
      </c>
      <c r="M27" s="7"/>
      <c r="N27" s="17" t="s">
        <v>5</v>
      </c>
      <c r="O27" s="17" t="s">
        <v>1</v>
      </c>
      <c r="P27" s="17" t="s">
        <v>4</v>
      </c>
      <c r="Q27" s="17" t="s">
        <v>3</v>
      </c>
      <c r="S27" s="17" t="s">
        <v>1</v>
      </c>
      <c r="T27" s="17" t="s">
        <v>4</v>
      </c>
      <c r="U27" s="17" t="s">
        <v>3</v>
      </c>
      <c r="Y27" s="26"/>
      <c r="Z27" s="26"/>
    </row>
    <row r="28" spans="1:27" x14ac:dyDescent="0.25">
      <c r="A28" s="6"/>
      <c r="B28" s="6"/>
      <c r="C28" s="15"/>
      <c r="D28" s="15"/>
      <c r="E28" s="20"/>
      <c r="F28" s="13"/>
      <c r="G28" s="14"/>
      <c r="H28" s="14"/>
      <c r="I28" s="14"/>
      <c r="J28" s="14"/>
      <c r="K28" s="7"/>
      <c r="L28" s="7"/>
      <c r="M28" s="7"/>
      <c r="N28" s="7"/>
      <c r="O28" s="7"/>
      <c r="P28" s="7"/>
      <c r="Q28" s="7"/>
      <c r="S28" s="14"/>
      <c r="T28" s="7"/>
      <c r="U28" s="7"/>
      <c r="Y28" s="26"/>
      <c r="Z28" s="26"/>
    </row>
    <row r="29" spans="1:27" s="33" customFormat="1" ht="18" customHeight="1" x14ac:dyDescent="0.25">
      <c r="A29" s="21" t="s">
        <v>37</v>
      </c>
      <c r="B29" s="22"/>
      <c r="C29" s="59"/>
      <c r="D29" s="75"/>
      <c r="E29" s="113"/>
      <c r="F29" s="73"/>
      <c r="G29" s="60"/>
      <c r="H29" s="70"/>
      <c r="I29" s="23"/>
      <c r="J29" s="61">
        <f>SUM(K29:L29)</f>
        <v>0</v>
      </c>
      <c r="K29" s="44"/>
      <c r="L29" s="114"/>
      <c r="M29" s="7"/>
      <c r="N29" s="76">
        <f>SUM(O29:Q29)</f>
        <v>0</v>
      </c>
      <c r="O29" s="44"/>
      <c r="P29" s="44"/>
      <c r="Q29" s="44"/>
      <c r="S29" s="62">
        <f t="shared" ref="S29:T32" si="10">IF(N29&lt;&gt;0,SUM($K29/$N29*O29),0)</f>
        <v>0</v>
      </c>
      <c r="T29" s="76">
        <f t="shared" si="10"/>
        <v>0</v>
      </c>
      <c r="U29" s="76">
        <f>IF(O29&lt;&gt;0,SUM($K29/$N29*Q29),0)</f>
        <v>0</v>
      </c>
      <c r="Y29" s="26"/>
      <c r="Z29" s="26"/>
      <c r="AA29"/>
    </row>
    <row r="30" spans="1:27" s="33" customFormat="1" ht="18" customHeight="1" x14ac:dyDescent="0.25">
      <c r="A30" s="21" t="s">
        <v>38</v>
      </c>
      <c r="B30" s="22"/>
      <c r="C30" s="59"/>
      <c r="D30" s="75"/>
      <c r="E30" s="113"/>
      <c r="F30" s="73"/>
      <c r="G30" s="60"/>
      <c r="H30" s="70"/>
      <c r="I30" s="23"/>
      <c r="J30" s="61">
        <f>SUM(K30:L30)</f>
        <v>0</v>
      </c>
      <c r="K30" s="44"/>
      <c r="L30" s="114"/>
      <c r="M30" s="7"/>
      <c r="N30" s="76">
        <f>SUM(O30:Q30)</f>
        <v>0</v>
      </c>
      <c r="O30" s="44"/>
      <c r="P30" s="44"/>
      <c r="Q30" s="44"/>
      <c r="S30" s="62">
        <f t="shared" si="10"/>
        <v>0</v>
      </c>
      <c r="T30" s="76">
        <f t="shared" si="10"/>
        <v>0</v>
      </c>
      <c r="U30" s="76">
        <f t="shared" ref="U30:U32" si="11">IF(O30&lt;&gt;0,SUM($K30/$N30*Q30),0)</f>
        <v>0</v>
      </c>
      <c r="Y30" s="26"/>
      <c r="Z30" s="26"/>
      <c r="AA30"/>
    </row>
    <row r="31" spans="1:27" s="33" customFormat="1" ht="18" customHeight="1" x14ac:dyDescent="0.25">
      <c r="A31" s="21" t="s">
        <v>39</v>
      </c>
      <c r="B31" s="25"/>
      <c r="C31" s="59"/>
      <c r="D31" s="75"/>
      <c r="E31" s="113"/>
      <c r="F31" s="74"/>
      <c r="G31" s="60"/>
      <c r="H31" s="70"/>
      <c r="I31" s="26"/>
      <c r="J31" s="61">
        <f>SUM(K31:L31)</f>
        <v>0</v>
      </c>
      <c r="K31" s="44"/>
      <c r="L31" s="114"/>
      <c r="M31" s="7"/>
      <c r="N31" s="76">
        <f>SUM(O31:Q31)</f>
        <v>0</v>
      </c>
      <c r="O31" s="44"/>
      <c r="P31" s="44"/>
      <c r="Q31" s="44"/>
      <c r="S31" s="62">
        <f t="shared" si="10"/>
        <v>0</v>
      </c>
      <c r="T31" s="76">
        <f t="shared" si="10"/>
        <v>0</v>
      </c>
      <c r="U31" s="76">
        <f t="shared" si="11"/>
        <v>0</v>
      </c>
      <c r="Y31" s="26"/>
      <c r="Z31" s="26"/>
      <c r="AA31"/>
    </row>
    <row r="32" spans="1:27" s="33" customFormat="1" ht="18" customHeight="1" x14ac:dyDescent="0.25">
      <c r="A32" s="21" t="s">
        <v>40</v>
      </c>
      <c r="B32" s="25"/>
      <c r="C32" s="59"/>
      <c r="D32" s="75"/>
      <c r="E32" s="113"/>
      <c r="F32" s="74"/>
      <c r="G32" s="60"/>
      <c r="H32" s="70"/>
      <c r="I32" s="26"/>
      <c r="J32" s="61">
        <f>SUM(K32:L32)</f>
        <v>0</v>
      </c>
      <c r="K32" s="44"/>
      <c r="L32" s="114"/>
      <c r="M32" s="7"/>
      <c r="N32" s="76">
        <f>SUM(O32:Q32)</f>
        <v>0</v>
      </c>
      <c r="O32" s="44"/>
      <c r="P32" s="44"/>
      <c r="Q32" s="44"/>
      <c r="S32" s="62">
        <f t="shared" si="10"/>
        <v>0</v>
      </c>
      <c r="T32" s="76">
        <f t="shared" si="10"/>
        <v>0</v>
      </c>
      <c r="U32" s="76">
        <f t="shared" si="11"/>
        <v>0</v>
      </c>
      <c r="Y32" s="26"/>
      <c r="Z32" s="26"/>
      <c r="AA32"/>
    </row>
    <row r="33" spans="1:27" ht="13.8" thickBot="1" x14ac:dyDescent="0.3">
      <c r="A33" s="25"/>
      <c r="B33" s="25"/>
      <c r="C33" s="22"/>
      <c r="D33" s="22"/>
      <c r="E33" s="26"/>
      <c r="F33" s="26"/>
      <c r="G33" s="26"/>
      <c r="H33" s="26"/>
      <c r="I33" s="26"/>
      <c r="J33" s="26"/>
      <c r="K33" s="26"/>
      <c r="L33" s="26"/>
      <c r="M33" s="26"/>
      <c r="N33" s="26"/>
      <c r="O33" s="26"/>
      <c r="P33" s="26"/>
      <c r="Q33" s="26"/>
      <c r="R33" s="26"/>
      <c r="S33" s="26"/>
      <c r="T33" s="26"/>
      <c r="U33" s="26"/>
      <c r="V33" s="26"/>
      <c r="W33" s="26"/>
      <c r="X33" s="26"/>
      <c r="Y33" s="26"/>
      <c r="Z33" s="26"/>
    </row>
    <row r="34" spans="1:27" s="33" customFormat="1" ht="18" customHeight="1" thickBot="1" x14ac:dyDescent="0.3">
      <c r="A34" s="25" t="s">
        <v>14</v>
      </c>
      <c r="B34" s="25"/>
      <c r="C34" s="39" t="s">
        <v>139</v>
      </c>
      <c r="D34" s="22"/>
      <c r="E34" s="26"/>
      <c r="F34" s="26"/>
      <c r="G34" s="26"/>
      <c r="H34" s="26"/>
      <c r="I34" s="26"/>
      <c r="J34" s="26"/>
      <c r="K34" s="45">
        <f>SUM(K29:K32)</f>
        <v>0</v>
      </c>
      <c r="L34" s="26"/>
      <c r="M34" s="26"/>
      <c r="N34" s="26"/>
      <c r="O34" s="26"/>
      <c r="P34" s="26"/>
      <c r="Q34" s="26"/>
      <c r="R34" s="26"/>
      <c r="S34" s="45">
        <f>SUM(S29:S32)</f>
        <v>0</v>
      </c>
      <c r="T34" s="45">
        <f>SUM(T29:T32)</f>
        <v>0</v>
      </c>
      <c r="U34" s="45">
        <f>SUM(U29:U32)</f>
        <v>0</v>
      </c>
      <c r="V34" s="26"/>
      <c r="W34" s="26"/>
      <c r="X34" s="26"/>
      <c r="Y34" s="26"/>
      <c r="Z34" s="26"/>
      <c r="AA34"/>
    </row>
    <row r="35" spans="1:27" x14ac:dyDescent="0.25">
      <c r="A35" s="25"/>
      <c r="B35" s="25"/>
      <c r="C35" s="22"/>
      <c r="D35" s="22"/>
      <c r="E35" s="32"/>
      <c r="F35" s="32"/>
      <c r="G35" s="32"/>
      <c r="H35" s="32"/>
      <c r="I35" s="32"/>
      <c r="J35" s="32"/>
      <c r="K35" s="32"/>
      <c r="L35" s="32"/>
      <c r="M35" s="32"/>
      <c r="N35" s="32"/>
      <c r="O35" s="32"/>
      <c r="P35" s="32"/>
      <c r="Q35" s="32"/>
      <c r="S35" s="15"/>
      <c r="Y35" s="26"/>
      <c r="Z35" s="26"/>
    </row>
    <row r="36" spans="1:27" ht="15.6" x14ac:dyDescent="0.3">
      <c r="A36" s="9" t="s">
        <v>190</v>
      </c>
      <c r="B36" s="35"/>
      <c r="C36" s="6"/>
      <c r="D36" s="6"/>
      <c r="E36" s="7"/>
      <c r="F36" s="8"/>
      <c r="G36" s="8"/>
      <c r="H36" s="8"/>
      <c r="I36" s="8"/>
      <c r="J36" s="8"/>
      <c r="K36" s="7"/>
      <c r="L36" s="7"/>
      <c r="M36" s="7"/>
      <c r="N36" s="7"/>
      <c r="O36" s="7"/>
      <c r="P36" s="7"/>
      <c r="Q36" s="7"/>
    </row>
    <row r="37" spans="1:27" ht="12.75" customHeight="1" x14ac:dyDescent="0.3">
      <c r="A37" s="9"/>
      <c r="B37" s="35"/>
      <c r="C37" s="6"/>
      <c r="D37" s="6"/>
      <c r="E37" s="7"/>
      <c r="F37" s="8"/>
      <c r="G37" s="8"/>
      <c r="H37" s="8"/>
      <c r="I37" s="8"/>
      <c r="J37" s="8"/>
      <c r="K37" s="7"/>
      <c r="L37" s="7"/>
      <c r="M37" s="7"/>
      <c r="N37" s="7"/>
      <c r="O37" s="7"/>
      <c r="P37" s="7"/>
      <c r="Q37" s="7"/>
    </row>
    <row r="38" spans="1:27" ht="15.75" customHeight="1" x14ac:dyDescent="0.3">
      <c r="A38" s="9"/>
      <c r="B38" s="35"/>
      <c r="C38" s="228" t="s">
        <v>72</v>
      </c>
      <c r="D38" s="228"/>
      <c r="E38" s="228"/>
      <c r="F38" s="228"/>
      <c r="G38" s="228"/>
      <c r="H38" s="228"/>
      <c r="I38" s="228"/>
      <c r="J38" s="8"/>
      <c r="K38" s="227" t="s">
        <v>57</v>
      </c>
      <c r="L38" s="227"/>
      <c r="M38" s="7"/>
      <c r="N38" s="228" t="s">
        <v>46</v>
      </c>
      <c r="O38" s="228"/>
      <c r="P38" s="228"/>
      <c r="Q38" s="228"/>
      <c r="S38" s="228" t="s">
        <v>56</v>
      </c>
      <c r="T38" s="228"/>
      <c r="U38" s="228"/>
    </row>
    <row r="39" spans="1:27" ht="15.6" x14ac:dyDescent="0.3">
      <c r="A39" s="9"/>
      <c r="B39" s="35"/>
      <c r="C39" s="18" t="s">
        <v>55</v>
      </c>
      <c r="D39" s="228" t="s">
        <v>82</v>
      </c>
      <c r="E39" s="228"/>
      <c r="F39" s="228"/>
      <c r="G39" s="228"/>
      <c r="H39" s="228"/>
      <c r="I39" s="228"/>
      <c r="J39" s="8"/>
      <c r="K39" s="227"/>
      <c r="L39" s="227"/>
      <c r="M39" s="7"/>
      <c r="N39" s="17" t="s">
        <v>5</v>
      </c>
      <c r="O39" s="17" t="s">
        <v>1</v>
      </c>
      <c r="P39" s="17" t="s">
        <v>4</v>
      </c>
      <c r="Q39" s="17" t="s">
        <v>3</v>
      </c>
      <c r="S39" s="17" t="s">
        <v>1</v>
      </c>
      <c r="T39" s="17" t="s">
        <v>4</v>
      </c>
      <c r="U39" s="17" t="s">
        <v>3</v>
      </c>
    </row>
    <row r="40" spans="1:27" x14ac:dyDescent="0.25">
      <c r="A40" s="35"/>
      <c r="B40" s="35"/>
      <c r="C40" s="6"/>
      <c r="D40" s="20"/>
      <c r="E40" s="7"/>
      <c r="F40" s="8"/>
      <c r="G40" s="8"/>
      <c r="H40" s="8"/>
      <c r="I40" s="8"/>
      <c r="J40" s="8"/>
      <c r="K40" s="241"/>
      <c r="L40" s="241"/>
      <c r="M40" s="7"/>
      <c r="N40" s="7"/>
      <c r="O40" s="7"/>
      <c r="P40" s="7"/>
      <c r="Q40" s="7"/>
      <c r="S40" s="14"/>
      <c r="T40" s="7"/>
      <c r="U40" s="7"/>
    </row>
    <row r="41" spans="1:27" s="33" customFormat="1" ht="18" customHeight="1" x14ac:dyDescent="0.25">
      <c r="A41" s="21" t="s">
        <v>50</v>
      </c>
      <c r="B41" s="40"/>
      <c r="C41" s="59"/>
      <c r="D41" s="240"/>
      <c r="E41" s="240"/>
      <c r="F41" s="240"/>
      <c r="G41" s="240"/>
      <c r="H41" s="240"/>
      <c r="I41" s="240"/>
      <c r="J41" s="8"/>
      <c r="K41" s="239"/>
      <c r="L41" s="239"/>
      <c r="M41" s="7"/>
      <c r="N41" s="76">
        <f t="shared" ref="N41:N46" si="12">SUM(O41:Q41)</f>
        <v>0</v>
      </c>
      <c r="O41" s="44"/>
      <c r="P41" s="44"/>
      <c r="Q41" s="44"/>
      <c r="S41" s="62">
        <f t="shared" ref="S41:T46" si="13">IF(N41&lt;&gt;0,SUM($K41/$N41*O41),0)</f>
        <v>0</v>
      </c>
      <c r="T41" s="76">
        <f t="shared" si="13"/>
        <v>0</v>
      </c>
      <c r="U41" s="76">
        <f>IF(O41&lt;&gt;0,SUM($K41/$N41*Q41),0)</f>
        <v>0</v>
      </c>
    </row>
    <row r="42" spans="1:27" s="33" customFormat="1" ht="18" customHeight="1" x14ac:dyDescent="0.25">
      <c r="A42" s="21" t="s">
        <v>51</v>
      </c>
      <c r="B42" s="40"/>
      <c r="C42" s="59"/>
      <c r="D42" s="240"/>
      <c r="E42" s="240"/>
      <c r="F42" s="240"/>
      <c r="G42" s="240"/>
      <c r="H42" s="240"/>
      <c r="I42" s="240"/>
      <c r="J42" s="8"/>
      <c r="K42" s="239"/>
      <c r="L42" s="239"/>
      <c r="M42" s="7"/>
      <c r="N42" s="76">
        <f t="shared" si="12"/>
        <v>0</v>
      </c>
      <c r="O42" s="44"/>
      <c r="P42" s="44"/>
      <c r="Q42" s="44"/>
      <c r="S42" s="62">
        <f t="shared" si="13"/>
        <v>0</v>
      </c>
      <c r="T42" s="76">
        <f t="shared" si="13"/>
        <v>0</v>
      </c>
      <c r="U42" s="76">
        <f t="shared" ref="U42:U46" si="14">IF(O42&lt;&gt;0,SUM($K42/$N42*Q42),0)</f>
        <v>0</v>
      </c>
    </row>
    <row r="43" spans="1:27" s="33" customFormat="1" ht="18" customHeight="1" x14ac:dyDescent="0.25">
      <c r="A43" s="21" t="s">
        <v>52</v>
      </c>
      <c r="B43" s="25"/>
      <c r="C43" s="59"/>
      <c r="D43" s="240"/>
      <c r="E43" s="240"/>
      <c r="F43" s="240"/>
      <c r="G43" s="240"/>
      <c r="H43" s="240"/>
      <c r="I43" s="240"/>
      <c r="J43" s="8"/>
      <c r="K43" s="239"/>
      <c r="L43" s="239"/>
      <c r="M43" s="7"/>
      <c r="N43" s="76">
        <f t="shared" si="12"/>
        <v>0</v>
      </c>
      <c r="O43" s="44"/>
      <c r="P43" s="44"/>
      <c r="Q43" s="44"/>
      <c r="S43" s="62">
        <f t="shared" si="13"/>
        <v>0</v>
      </c>
      <c r="T43" s="76">
        <f t="shared" si="13"/>
        <v>0</v>
      </c>
      <c r="U43" s="76">
        <f t="shared" si="14"/>
        <v>0</v>
      </c>
    </row>
    <row r="44" spans="1:27" s="33" customFormat="1" ht="18" customHeight="1" x14ac:dyDescent="0.25">
      <c r="A44" s="21" t="s">
        <v>53</v>
      </c>
      <c r="B44" s="37"/>
      <c r="C44" s="59"/>
      <c r="D44" s="240"/>
      <c r="E44" s="240"/>
      <c r="F44" s="240"/>
      <c r="G44" s="240"/>
      <c r="H44" s="240"/>
      <c r="I44" s="240"/>
      <c r="J44" s="8"/>
      <c r="K44" s="239"/>
      <c r="L44" s="239"/>
      <c r="M44" s="7"/>
      <c r="N44" s="76">
        <f t="shared" si="12"/>
        <v>0</v>
      </c>
      <c r="O44" s="44"/>
      <c r="P44" s="44"/>
      <c r="Q44" s="44"/>
      <c r="S44" s="62">
        <f t="shared" si="13"/>
        <v>0</v>
      </c>
      <c r="T44" s="76">
        <f t="shared" si="13"/>
        <v>0</v>
      </c>
      <c r="U44" s="76">
        <f t="shared" si="14"/>
        <v>0</v>
      </c>
    </row>
    <row r="45" spans="1:27" s="33" customFormat="1" ht="18" customHeight="1" x14ac:dyDescent="0.25">
      <c r="A45" s="21" t="s">
        <v>54</v>
      </c>
      <c r="B45" s="37"/>
      <c r="C45" s="59"/>
      <c r="D45" s="240"/>
      <c r="E45" s="240"/>
      <c r="F45" s="240"/>
      <c r="G45" s="240"/>
      <c r="H45" s="240"/>
      <c r="I45" s="240"/>
      <c r="J45" s="8"/>
      <c r="K45" s="239"/>
      <c r="L45" s="239"/>
      <c r="M45" s="7"/>
      <c r="N45" s="76">
        <f t="shared" si="12"/>
        <v>0</v>
      </c>
      <c r="O45" s="44"/>
      <c r="P45" s="44"/>
      <c r="Q45" s="44"/>
      <c r="S45" s="62">
        <f t="shared" si="13"/>
        <v>0</v>
      </c>
      <c r="T45" s="76">
        <f t="shared" si="13"/>
        <v>0</v>
      </c>
      <c r="U45" s="76">
        <f t="shared" si="14"/>
        <v>0</v>
      </c>
    </row>
    <row r="46" spans="1:27" s="33" customFormat="1" ht="18" customHeight="1" x14ac:dyDescent="0.25">
      <c r="A46" s="21" t="s">
        <v>80</v>
      </c>
      <c r="B46" s="37"/>
      <c r="C46" s="59"/>
      <c r="D46" s="240"/>
      <c r="E46" s="240"/>
      <c r="F46" s="240"/>
      <c r="G46" s="240"/>
      <c r="H46" s="240"/>
      <c r="I46" s="240"/>
      <c r="J46" s="8"/>
      <c r="K46" s="239"/>
      <c r="L46" s="239"/>
      <c r="M46" s="7"/>
      <c r="N46" s="76">
        <f t="shared" si="12"/>
        <v>0</v>
      </c>
      <c r="O46" s="44"/>
      <c r="P46" s="44"/>
      <c r="Q46" s="44"/>
      <c r="S46" s="62">
        <f t="shared" si="13"/>
        <v>0</v>
      </c>
      <c r="T46" s="76">
        <f t="shared" si="13"/>
        <v>0</v>
      </c>
      <c r="U46" s="76">
        <f t="shared" si="14"/>
        <v>0</v>
      </c>
    </row>
    <row r="47" spans="1:27" s="33" customFormat="1" ht="18" customHeight="1" x14ac:dyDescent="0.25">
      <c r="A47" s="21" t="s">
        <v>193</v>
      </c>
      <c r="B47" s="37"/>
      <c r="C47" s="59"/>
      <c r="D47" s="240"/>
      <c r="E47" s="240"/>
      <c r="F47" s="240"/>
      <c r="G47" s="240"/>
      <c r="H47" s="240"/>
      <c r="I47" s="240"/>
      <c r="J47" s="8"/>
      <c r="K47" s="239"/>
      <c r="L47" s="239"/>
      <c r="M47" s="7"/>
      <c r="N47" s="76">
        <f t="shared" ref="N47" si="15">SUM(O47:Q47)</f>
        <v>0</v>
      </c>
      <c r="O47" s="44"/>
      <c r="P47" s="44"/>
      <c r="Q47" s="44"/>
      <c r="S47" s="62">
        <f t="shared" ref="S47:S48" si="16">IF(N47&lt;&gt;0,SUM($K47/$N47*O47),0)</f>
        <v>0</v>
      </c>
      <c r="T47" s="76">
        <f t="shared" ref="T47:T48" si="17">IF(O47&lt;&gt;0,SUM($K47/$N47*P47),0)</f>
        <v>0</v>
      </c>
      <c r="U47" s="76">
        <f t="shared" ref="U47:U48" si="18">IF(O47&lt;&gt;0,SUM($K47/$N47*Q47),0)</f>
        <v>0</v>
      </c>
    </row>
    <row r="48" spans="1:27" s="33" customFormat="1" ht="18" customHeight="1" x14ac:dyDescent="0.25">
      <c r="A48" s="21" t="s">
        <v>194</v>
      </c>
      <c r="B48" s="37"/>
      <c r="C48" s="59"/>
      <c r="D48" s="240"/>
      <c r="E48" s="240"/>
      <c r="F48" s="240"/>
      <c r="G48" s="240"/>
      <c r="H48" s="240"/>
      <c r="I48" s="240"/>
      <c r="J48" s="8"/>
      <c r="K48" s="239"/>
      <c r="L48" s="239"/>
      <c r="M48" s="7"/>
      <c r="N48" s="76">
        <f>SUM(O48:Q48)</f>
        <v>0</v>
      </c>
      <c r="O48" s="44"/>
      <c r="P48" s="44"/>
      <c r="Q48" s="44"/>
      <c r="S48" s="62">
        <f t="shared" si="16"/>
        <v>0</v>
      </c>
      <c r="T48" s="76">
        <f t="shared" si="17"/>
        <v>0</v>
      </c>
      <c r="U48" s="76">
        <f t="shared" si="18"/>
        <v>0</v>
      </c>
    </row>
    <row r="49" spans="1:21" s="33" customFormat="1" ht="18" customHeight="1" x14ac:dyDescent="0.25">
      <c r="A49" s="21" t="s">
        <v>195</v>
      </c>
      <c r="B49" s="37"/>
      <c r="C49" s="59"/>
      <c r="D49" s="240"/>
      <c r="E49" s="240"/>
      <c r="F49" s="240"/>
      <c r="G49" s="240"/>
      <c r="H49" s="240"/>
      <c r="I49" s="240"/>
      <c r="J49" s="8"/>
      <c r="K49" s="239"/>
      <c r="L49" s="239"/>
      <c r="M49" s="7"/>
      <c r="N49" s="76">
        <f t="shared" ref="N49" si="19">SUM(O49:Q49)</f>
        <v>0</v>
      </c>
      <c r="O49" s="44"/>
      <c r="P49" s="44"/>
      <c r="Q49" s="44"/>
      <c r="S49" s="62">
        <f t="shared" ref="S49:S50" si="20">IF(N49&lt;&gt;0,SUM($K49/$N49*O49),0)</f>
        <v>0</v>
      </c>
      <c r="T49" s="76">
        <f t="shared" ref="T49:T50" si="21">IF(O49&lt;&gt;0,SUM($K49/$N49*P49),0)</f>
        <v>0</v>
      </c>
      <c r="U49" s="76">
        <f t="shared" ref="U49:U50" si="22">IF(O49&lt;&gt;0,SUM($K49/$N49*Q49),0)</f>
        <v>0</v>
      </c>
    </row>
    <row r="50" spans="1:21" s="33" customFormat="1" ht="18" customHeight="1" x14ac:dyDescent="0.25">
      <c r="A50" s="21" t="s">
        <v>196</v>
      </c>
      <c r="B50" s="37"/>
      <c r="C50" s="59"/>
      <c r="D50" s="240"/>
      <c r="E50" s="240"/>
      <c r="F50" s="240"/>
      <c r="G50" s="240"/>
      <c r="H50" s="240"/>
      <c r="I50" s="240"/>
      <c r="J50" s="8"/>
      <c r="K50" s="239"/>
      <c r="L50" s="239"/>
      <c r="M50" s="7"/>
      <c r="N50" s="76">
        <f>SUM(O50:Q50)</f>
        <v>0</v>
      </c>
      <c r="O50" s="44"/>
      <c r="P50" s="44"/>
      <c r="Q50" s="44"/>
      <c r="S50" s="62">
        <f t="shared" si="20"/>
        <v>0</v>
      </c>
      <c r="T50" s="76">
        <f t="shared" si="21"/>
        <v>0</v>
      </c>
      <c r="U50" s="76">
        <f t="shared" si="22"/>
        <v>0</v>
      </c>
    </row>
    <row r="51" spans="1:21" ht="13.8" thickBot="1" x14ac:dyDescent="0.3">
      <c r="A51" s="35"/>
      <c r="B51" s="35"/>
      <c r="C51" s="6"/>
      <c r="D51" s="12"/>
      <c r="E51" s="7"/>
      <c r="F51" s="8"/>
      <c r="G51" s="8"/>
      <c r="H51" s="8"/>
      <c r="I51" s="8"/>
      <c r="J51" s="8"/>
      <c r="K51" s="12"/>
      <c r="L51" s="12"/>
      <c r="M51" s="12"/>
      <c r="N51" s="12"/>
      <c r="O51" s="12"/>
      <c r="P51" s="12"/>
      <c r="S51" s="26"/>
      <c r="T51" s="26"/>
      <c r="U51" s="26"/>
    </row>
    <row r="52" spans="1:21" s="33" customFormat="1" ht="18" customHeight="1" thickBot="1" x14ac:dyDescent="0.3">
      <c r="A52" s="25"/>
      <c r="B52" s="25"/>
      <c r="C52" s="236" t="s">
        <v>58</v>
      </c>
      <c r="D52" s="237"/>
      <c r="E52" s="237"/>
      <c r="F52" s="237"/>
      <c r="G52" s="237"/>
      <c r="H52" s="237"/>
      <c r="I52" s="238"/>
      <c r="J52" s="8"/>
      <c r="K52" s="234">
        <f>SUM(K41:L51)</f>
        <v>0</v>
      </c>
      <c r="L52" s="235"/>
      <c r="M52" s="29"/>
      <c r="N52" s="8"/>
      <c r="O52" s="29"/>
      <c r="P52" s="8"/>
      <c r="S52" s="83">
        <f>SUM(S41:S51)</f>
        <v>0</v>
      </c>
      <c r="T52" s="83">
        <f t="shared" ref="T52:U52" si="23">SUM(T41:T51)</f>
        <v>0</v>
      </c>
      <c r="U52" s="83">
        <f t="shared" si="23"/>
        <v>0</v>
      </c>
    </row>
    <row r="53" spans="1:21" x14ac:dyDescent="0.25">
      <c r="A53" s="25"/>
      <c r="B53" s="25"/>
      <c r="C53" s="22"/>
      <c r="D53" s="22"/>
      <c r="E53" s="32"/>
      <c r="F53" s="38"/>
      <c r="G53" s="38"/>
      <c r="H53" s="38"/>
      <c r="I53" s="38"/>
      <c r="J53" s="38"/>
      <c r="K53" s="32"/>
      <c r="L53" s="32"/>
      <c r="M53" s="32"/>
      <c r="N53" s="32"/>
      <c r="O53" s="32"/>
      <c r="P53" s="32"/>
      <c r="Q53" s="32"/>
    </row>
    <row r="54" spans="1:21" x14ac:dyDescent="0.25">
      <c r="A54" s="22"/>
      <c r="B54" s="22"/>
      <c r="C54" s="22"/>
      <c r="D54" s="22"/>
      <c r="E54" s="32"/>
      <c r="F54" s="32"/>
      <c r="G54" s="32"/>
      <c r="H54" s="32"/>
      <c r="I54" s="32"/>
      <c r="J54" s="32"/>
      <c r="K54" s="32"/>
      <c r="L54" s="32"/>
      <c r="M54" s="32"/>
      <c r="N54" s="32"/>
      <c r="O54" s="32"/>
      <c r="P54" s="32"/>
      <c r="Q54" s="32"/>
    </row>
    <row r="55" spans="1:21" x14ac:dyDescent="0.25">
      <c r="A55" s="35"/>
      <c r="B55" s="35"/>
      <c r="C55" s="34"/>
      <c r="D55" s="6"/>
      <c r="E55" s="31"/>
      <c r="F55" s="8"/>
      <c r="G55" s="8"/>
      <c r="H55" s="8"/>
      <c r="I55" s="8"/>
      <c r="J55" s="8"/>
      <c r="K55" s="7"/>
      <c r="L55" s="7"/>
      <c r="M55" s="7"/>
      <c r="N55" s="7"/>
      <c r="O55" s="7"/>
      <c r="P55" s="7"/>
      <c r="Q55" s="7"/>
    </row>
    <row r="56" spans="1:21" x14ac:dyDescent="0.25">
      <c r="A56" s="35"/>
      <c r="B56" s="35"/>
      <c r="C56" s="6"/>
      <c r="D56" s="6"/>
      <c r="E56" s="7"/>
      <c r="F56" s="8"/>
      <c r="G56" s="8"/>
      <c r="H56" s="8"/>
      <c r="I56" s="8"/>
      <c r="J56" s="8"/>
      <c r="K56" s="7"/>
      <c r="L56" s="7"/>
      <c r="M56" s="7"/>
      <c r="N56" s="7"/>
      <c r="O56" s="7"/>
      <c r="P56" s="7"/>
      <c r="Q56" s="7"/>
    </row>
    <row r="57" spans="1:21" x14ac:dyDescent="0.25">
      <c r="A57" s="35"/>
      <c r="B57" s="35"/>
      <c r="C57" s="6"/>
      <c r="D57" s="6"/>
      <c r="E57" s="7"/>
      <c r="F57" s="8"/>
      <c r="G57" s="8"/>
      <c r="H57" s="8"/>
      <c r="I57" s="8"/>
      <c r="J57" s="8"/>
      <c r="K57" s="7"/>
      <c r="L57" s="7"/>
      <c r="M57" s="7"/>
      <c r="N57" s="7"/>
      <c r="O57" s="7"/>
      <c r="P57" s="7"/>
      <c r="Q57" s="7"/>
    </row>
    <row r="58" spans="1:21" x14ac:dyDescent="0.25">
      <c r="A58" s="25"/>
      <c r="B58" s="25"/>
      <c r="C58" s="22"/>
      <c r="D58" s="22"/>
      <c r="E58" s="32"/>
      <c r="F58" s="32"/>
      <c r="G58" s="32"/>
      <c r="H58" s="32"/>
      <c r="I58" s="32"/>
      <c r="J58" s="32"/>
      <c r="K58" s="32"/>
      <c r="L58" s="32"/>
      <c r="M58" s="32"/>
      <c r="N58" s="32"/>
      <c r="O58" s="32"/>
      <c r="P58" s="32"/>
      <c r="Q58" s="32"/>
    </row>
  </sheetData>
  <sheetProtection algorithmName="SHA-512" hashValue="wqhLh2u+sPyDMGQV2CPy3BWVz03V/ka+Id8ttaEmRZazpv6OGCbpSeJpY5O2/fjAVhZbo0q4MwFir24wntQ0lg==" saltValue="CN7Tm+dec7a2gE2bK+Rktw==" spinCount="100000" sheet="1"/>
  <mergeCells count="43">
    <mergeCell ref="D48:I48"/>
    <mergeCell ref="K48:L48"/>
    <mergeCell ref="D49:I49"/>
    <mergeCell ref="K49:L49"/>
    <mergeCell ref="D50:I50"/>
    <mergeCell ref="K50:L50"/>
    <mergeCell ref="C26:C27"/>
    <mergeCell ref="E26:E27"/>
    <mergeCell ref="G26:G27"/>
    <mergeCell ref="H26:H27"/>
    <mergeCell ref="K40:L40"/>
    <mergeCell ref="K52:L52"/>
    <mergeCell ref="C52:I52"/>
    <mergeCell ref="K42:L42"/>
    <mergeCell ref="D41:I41"/>
    <mergeCell ref="D42:I42"/>
    <mergeCell ref="K46:L46"/>
    <mergeCell ref="D46:I46"/>
    <mergeCell ref="D45:I45"/>
    <mergeCell ref="K45:L45"/>
    <mergeCell ref="K41:L41"/>
    <mergeCell ref="K43:L43"/>
    <mergeCell ref="K44:L44"/>
    <mergeCell ref="D43:I43"/>
    <mergeCell ref="D44:I44"/>
    <mergeCell ref="D47:I47"/>
    <mergeCell ref="K47:L47"/>
    <mergeCell ref="A1:G1"/>
    <mergeCell ref="K38:L39"/>
    <mergeCell ref="N26:Q26"/>
    <mergeCell ref="N6:Q6"/>
    <mergeCell ref="S6:U6"/>
    <mergeCell ref="S26:U26"/>
    <mergeCell ref="S38:U38"/>
    <mergeCell ref="N38:Q38"/>
    <mergeCell ref="J6:K6"/>
    <mergeCell ref="J26:K26"/>
    <mergeCell ref="E6:E7"/>
    <mergeCell ref="D39:I39"/>
    <mergeCell ref="C38:I38"/>
    <mergeCell ref="C6:C7"/>
    <mergeCell ref="G6:G7"/>
    <mergeCell ref="H6:H7"/>
  </mergeCells>
  <phoneticPr fontId="0" type="noConversion"/>
  <pageMargins left="0.78740157480314965" right="0.78740157480314965" top="0.59055118110236227" bottom="0.98425196850393704" header="0.51181102362204722" footer="0.51181102362204722"/>
  <pageSetup paperSize="9" scale="60" orientation="landscape" r:id="rId1"/>
  <headerFooter alignWithMargins="0">
    <oddFooter>&amp;R3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7F21-A89D-4D26-B104-FB315AE5B3CE}">
  <sheetPr codeName="Feuil5"/>
  <dimension ref="A1:N50"/>
  <sheetViews>
    <sheetView topLeftCell="E21" zoomScale="85" zoomScaleNormal="85" workbookViewId="0">
      <selection activeCell="K3" sqref="K3:N50"/>
    </sheetView>
  </sheetViews>
  <sheetFormatPr baseColWidth="10" defaultRowHeight="13.2" x14ac:dyDescent="0.25"/>
  <cols>
    <col min="1" max="1" width="25.5546875" bestFit="1" customWidth="1"/>
    <col min="2" max="2" width="22" customWidth="1"/>
    <col min="3" max="3" width="22.109375" customWidth="1"/>
    <col min="4" max="4" width="47.77734375" bestFit="1" customWidth="1"/>
    <col min="5" max="5" width="20.77734375" style="6" bestFit="1" customWidth="1"/>
    <col min="9" max="9" width="27.77734375" customWidth="1"/>
    <col min="12" max="12" width="37.77734375" customWidth="1"/>
    <col min="13" max="13" width="38" customWidth="1"/>
    <col min="14" max="14" width="6" bestFit="1" customWidth="1"/>
  </cols>
  <sheetData>
    <row r="1" spans="1:14" ht="14.4" x14ac:dyDescent="0.3">
      <c r="A1" s="242" t="s">
        <v>91</v>
      </c>
      <c r="B1" s="242"/>
      <c r="C1" s="242"/>
    </row>
    <row r="2" spans="1:14" x14ac:dyDescent="0.25">
      <c r="A2" s="93" t="s">
        <v>0</v>
      </c>
      <c r="B2" s="93" t="s">
        <v>92</v>
      </c>
      <c r="C2" s="93" t="s">
        <v>182</v>
      </c>
      <c r="E2" s="6" t="str">
        <f>+CONCATENATE(synthèse!D6,synthèse!D7)</f>
        <v/>
      </c>
      <c r="F2" s="119" t="s">
        <v>183</v>
      </c>
      <c r="G2" s="119" t="s">
        <v>184</v>
      </c>
    </row>
    <row r="3" spans="1:14" ht="15" customHeight="1" x14ac:dyDescent="0.25">
      <c r="A3" s="94" t="s">
        <v>94</v>
      </c>
      <c r="B3" s="95" t="s">
        <v>95</v>
      </c>
      <c r="C3" s="95" t="s">
        <v>158</v>
      </c>
      <c r="D3" t="str">
        <f>+CONCATENATE(A3,B3)</f>
        <v>ARGENTREST JOSEPH</v>
      </c>
      <c r="E3" s="6">
        <f>+IF($E$2=D3,1,0)</f>
        <v>0</v>
      </c>
      <c r="G3">
        <v>103.6</v>
      </c>
      <c r="I3" s="157" t="s">
        <v>285</v>
      </c>
      <c r="K3" t="s">
        <v>361</v>
      </c>
      <c r="L3" t="s">
        <v>362</v>
      </c>
      <c r="M3" t="s">
        <v>363</v>
      </c>
      <c r="N3">
        <v>103.6</v>
      </c>
    </row>
    <row r="4" spans="1:14" ht="15" customHeight="1" x14ac:dyDescent="0.25">
      <c r="A4" s="94" t="s">
        <v>160</v>
      </c>
      <c r="B4" s="95" t="s">
        <v>95</v>
      </c>
      <c r="C4" s="95" t="s">
        <v>96</v>
      </c>
      <c r="D4" t="str">
        <f t="shared" ref="D4:D50" si="0">+CONCATENATE(A4,B4)</f>
        <v>BAIN_DE_BRETAGNEST JOSEPH</v>
      </c>
      <c r="E4" s="6">
        <f t="shared" ref="E4:E50" si="1">+IF($E$2=D4,1,0)</f>
        <v>0</v>
      </c>
      <c r="G4">
        <v>110.4</v>
      </c>
      <c r="I4" s="157" t="s">
        <v>286</v>
      </c>
      <c r="K4" t="s">
        <v>364</v>
      </c>
      <c r="L4" t="s">
        <v>365</v>
      </c>
      <c r="M4" t="s">
        <v>366</v>
      </c>
      <c r="N4">
        <v>110.4</v>
      </c>
    </row>
    <row r="5" spans="1:14" ht="15" customHeight="1" x14ac:dyDescent="0.25">
      <c r="A5" s="94" t="s">
        <v>83</v>
      </c>
      <c r="B5" s="95" t="s">
        <v>95</v>
      </c>
      <c r="C5" s="95" t="s">
        <v>96</v>
      </c>
      <c r="D5" t="str">
        <f t="shared" si="0"/>
        <v>BRUZST JOSEPH</v>
      </c>
      <c r="E5" s="6">
        <f t="shared" si="1"/>
        <v>0</v>
      </c>
      <c r="G5">
        <v>132.80000000000001</v>
      </c>
      <c r="I5" s="158" t="s">
        <v>287</v>
      </c>
      <c r="K5" t="s">
        <v>367</v>
      </c>
      <c r="L5" t="s">
        <v>365</v>
      </c>
      <c r="M5" t="s">
        <v>83</v>
      </c>
      <c r="N5">
        <v>132.80000000000001</v>
      </c>
    </row>
    <row r="6" spans="1:14" ht="15" customHeight="1" x14ac:dyDescent="0.25">
      <c r="A6" s="94" t="s">
        <v>97</v>
      </c>
      <c r="B6" s="95" t="s">
        <v>95</v>
      </c>
      <c r="C6" s="95" t="s">
        <v>158</v>
      </c>
      <c r="D6" t="str">
        <f t="shared" si="0"/>
        <v>CANCALEST JOSEPH</v>
      </c>
      <c r="E6" s="6">
        <f t="shared" si="1"/>
        <v>0</v>
      </c>
      <c r="G6">
        <v>110.4</v>
      </c>
      <c r="I6" s="158" t="s">
        <v>288</v>
      </c>
      <c r="K6" t="s">
        <v>368</v>
      </c>
      <c r="L6" t="s">
        <v>365</v>
      </c>
      <c r="M6" t="s">
        <v>97</v>
      </c>
      <c r="N6">
        <v>110.4</v>
      </c>
    </row>
    <row r="7" spans="1:14" ht="15" customHeight="1" x14ac:dyDescent="0.25">
      <c r="A7" s="94" t="s">
        <v>134</v>
      </c>
      <c r="B7" s="95" t="s">
        <v>176</v>
      </c>
      <c r="C7" s="95" t="s">
        <v>96</v>
      </c>
      <c r="D7" t="str">
        <f t="shared" si="0"/>
        <v>CESSONSAINT LOUIS</v>
      </c>
      <c r="E7" s="6">
        <f t="shared" si="1"/>
        <v>0</v>
      </c>
      <c r="G7">
        <v>109.7</v>
      </c>
      <c r="I7" s="158" t="s">
        <v>333</v>
      </c>
      <c r="K7" t="s">
        <v>369</v>
      </c>
      <c r="L7" t="s">
        <v>370</v>
      </c>
      <c r="M7" t="s">
        <v>226</v>
      </c>
      <c r="N7">
        <v>109.7</v>
      </c>
    </row>
    <row r="8" spans="1:14" ht="15" customHeight="1" x14ac:dyDescent="0.25">
      <c r="A8" s="94" t="s">
        <v>134</v>
      </c>
      <c r="B8" s="95" t="s">
        <v>177</v>
      </c>
      <c r="C8" s="95" t="s">
        <v>96</v>
      </c>
      <c r="D8" t="str">
        <f t="shared" si="0"/>
        <v>CESSONLEONTINE DOLIVET</v>
      </c>
      <c r="E8" s="6">
        <f t="shared" si="1"/>
        <v>0</v>
      </c>
      <c r="G8">
        <v>144.19999999999999</v>
      </c>
      <c r="I8" s="159" t="s">
        <v>289</v>
      </c>
      <c r="K8" t="s">
        <v>371</v>
      </c>
      <c r="L8" t="s">
        <v>372</v>
      </c>
      <c r="M8" t="s">
        <v>226</v>
      </c>
      <c r="N8">
        <v>144.19999999999999</v>
      </c>
    </row>
    <row r="9" spans="1:14" ht="15" customHeight="1" x14ac:dyDescent="0.25">
      <c r="A9" s="94" t="s">
        <v>84</v>
      </c>
      <c r="B9" s="95" t="s">
        <v>95</v>
      </c>
      <c r="C9" s="95" t="s">
        <v>96</v>
      </c>
      <c r="D9" t="str">
        <f t="shared" si="0"/>
        <v>CHATEAUBOURGST JOSEPH</v>
      </c>
      <c r="E9" s="6">
        <f t="shared" si="1"/>
        <v>0</v>
      </c>
      <c r="G9">
        <v>122.9</v>
      </c>
      <c r="I9" s="158" t="s">
        <v>290</v>
      </c>
      <c r="K9" t="s">
        <v>373</v>
      </c>
      <c r="L9" t="s">
        <v>365</v>
      </c>
      <c r="M9" t="s">
        <v>84</v>
      </c>
      <c r="N9">
        <v>122.9</v>
      </c>
    </row>
    <row r="10" spans="1:14" ht="15" customHeight="1" x14ac:dyDescent="0.25">
      <c r="A10" s="94" t="s">
        <v>98</v>
      </c>
      <c r="B10" s="95" t="s">
        <v>99</v>
      </c>
      <c r="C10" s="95" t="s">
        <v>96</v>
      </c>
      <c r="D10" t="str">
        <f t="shared" si="0"/>
        <v>CHATEAUGIRONSTE CROIX</v>
      </c>
      <c r="E10" s="6">
        <f t="shared" si="1"/>
        <v>0</v>
      </c>
      <c r="G10">
        <v>127.9</v>
      </c>
      <c r="I10" s="158" t="s">
        <v>291</v>
      </c>
      <c r="K10" t="s">
        <v>374</v>
      </c>
      <c r="L10" t="s">
        <v>375</v>
      </c>
      <c r="M10" t="s">
        <v>98</v>
      </c>
      <c r="N10">
        <v>127.9</v>
      </c>
    </row>
    <row r="11" spans="1:14" ht="15" customHeight="1" x14ac:dyDescent="0.25">
      <c r="A11" s="94" t="s">
        <v>85</v>
      </c>
      <c r="B11" s="95" t="s">
        <v>100</v>
      </c>
      <c r="C11" s="95" t="s">
        <v>158</v>
      </c>
      <c r="D11" t="str">
        <f t="shared" si="0"/>
        <v>COMBOURGST GILDUIN</v>
      </c>
      <c r="E11" s="6">
        <f t="shared" si="1"/>
        <v>0</v>
      </c>
      <c r="G11">
        <v>116.5</v>
      </c>
      <c r="I11" s="158" t="s">
        <v>292</v>
      </c>
      <c r="K11" t="s">
        <v>376</v>
      </c>
      <c r="L11" t="s">
        <v>377</v>
      </c>
      <c r="M11" t="s">
        <v>85</v>
      </c>
      <c r="N11">
        <v>116.5</v>
      </c>
    </row>
    <row r="12" spans="1:14" ht="15" customHeight="1" x14ac:dyDescent="0.25">
      <c r="A12" s="94" t="s">
        <v>175</v>
      </c>
      <c r="B12" s="95" t="s">
        <v>101</v>
      </c>
      <c r="C12" s="95" t="s">
        <v>96</v>
      </c>
      <c r="D12" t="str">
        <f t="shared" si="0"/>
        <v>DINARD_LA_RICHARDAISSTE MARIE</v>
      </c>
      <c r="E12" s="6">
        <f t="shared" si="1"/>
        <v>0</v>
      </c>
      <c r="G12">
        <v>127.8</v>
      </c>
      <c r="I12" s="158" t="s">
        <v>299</v>
      </c>
      <c r="K12" t="s">
        <v>389</v>
      </c>
      <c r="L12" t="s">
        <v>382</v>
      </c>
      <c r="M12" t="s">
        <v>229</v>
      </c>
      <c r="N12">
        <v>127.8</v>
      </c>
    </row>
    <row r="13" spans="1:14" ht="15" customHeight="1" x14ac:dyDescent="0.25">
      <c r="A13" s="94" t="s">
        <v>102</v>
      </c>
      <c r="B13" s="95" t="s">
        <v>103</v>
      </c>
      <c r="C13" s="95" t="s">
        <v>158</v>
      </c>
      <c r="D13" t="str">
        <f t="shared" si="0"/>
        <v>DOLST MAGLOIRE</v>
      </c>
      <c r="E13" s="6">
        <f t="shared" si="1"/>
        <v>0</v>
      </c>
      <c r="G13">
        <v>108.8</v>
      </c>
      <c r="I13" s="158" t="s">
        <v>293</v>
      </c>
      <c r="K13" t="s">
        <v>378</v>
      </c>
      <c r="L13" t="s">
        <v>379</v>
      </c>
      <c r="M13" t="s">
        <v>380</v>
      </c>
      <c r="N13">
        <v>108.8</v>
      </c>
    </row>
    <row r="14" spans="1:14" ht="15" customHeight="1" x14ac:dyDescent="0.25">
      <c r="A14" s="94" t="s">
        <v>104</v>
      </c>
      <c r="B14" s="95" t="s">
        <v>105</v>
      </c>
      <c r="C14" s="95" t="s">
        <v>96</v>
      </c>
      <c r="D14" t="str">
        <f t="shared" si="0"/>
        <v>FOUGERESSTE JEANNE D'ARC</v>
      </c>
      <c r="E14" s="6">
        <f t="shared" si="1"/>
        <v>0</v>
      </c>
      <c r="G14">
        <v>105.7</v>
      </c>
      <c r="I14" s="158" t="s">
        <v>294</v>
      </c>
      <c r="K14" t="s">
        <v>383</v>
      </c>
      <c r="L14" t="s">
        <v>384</v>
      </c>
      <c r="M14" t="s">
        <v>104</v>
      </c>
      <c r="N14">
        <v>105.7</v>
      </c>
    </row>
    <row r="15" spans="1:14" ht="15" customHeight="1" x14ac:dyDescent="0.25">
      <c r="A15" s="94" t="s">
        <v>104</v>
      </c>
      <c r="B15" s="95" t="s">
        <v>101</v>
      </c>
      <c r="C15" s="95" t="s">
        <v>96</v>
      </c>
      <c r="D15" t="str">
        <f t="shared" si="0"/>
        <v>FOUGERESSTE MARIE</v>
      </c>
      <c r="E15" s="6">
        <f t="shared" si="1"/>
        <v>0</v>
      </c>
      <c r="G15">
        <v>110.6</v>
      </c>
      <c r="I15" s="158" t="s">
        <v>295</v>
      </c>
      <c r="K15" t="s">
        <v>381</v>
      </c>
      <c r="L15" t="s">
        <v>382</v>
      </c>
      <c r="M15" t="s">
        <v>104</v>
      </c>
      <c r="N15">
        <v>110.6</v>
      </c>
    </row>
    <row r="16" spans="1:14" ht="15" customHeight="1" x14ac:dyDescent="0.25">
      <c r="A16" s="94" t="s">
        <v>106</v>
      </c>
      <c r="B16" s="95" t="s">
        <v>95</v>
      </c>
      <c r="C16" s="95" t="s">
        <v>158</v>
      </c>
      <c r="D16" t="str">
        <f t="shared" si="0"/>
        <v>GUIGNENST JOSEPH</v>
      </c>
      <c r="E16" s="6">
        <f t="shared" si="1"/>
        <v>0</v>
      </c>
      <c r="G16">
        <v>113</v>
      </c>
      <c r="I16" s="158" t="s">
        <v>296</v>
      </c>
      <c r="K16" t="s">
        <v>385</v>
      </c>
      <c r="L16" t="s">
        <v>365</v>
      </c>
      <c r="M16" t="s">
        <v>106</v>
      </c>
      <c r="N16">
        <v>113</v>
      </c>
    </row>
    <row r="17" spans="1:14" ht="15" customHeight="1" x14ac:dyDescent="0.25">
      <c r="A17" s="94" t="s">
        <v>107</v>
      </c>
      <c r="B17" s="95" t="s">
        <v>95</v>
      </c>
      <c r="C17" s="95" t="s">
        <v>96</v>
      </c>
      <c r="D17" t="str">
        <f t="shared" si="0"/>
        <v>JANZEST JOSEPH</v>
      </c>
      <c r="E17" s="6">
        <f t="shared" si="1"/>
        <v>0</v>
      </c>
      <c r="G17">
        <v>116.9</v>
      </c>
      <c r="I17" s="158" t="s">
        <v>297</v>
      </c>
      <c r="K17" t="s">
        <v>386</v>
      </c>
      <c r="L17" t="s">
        <v>365</v>
      </c>
      <c r="M17" t="s">
        <v>107</v>
      </c>
      <c r="N17">
        <v>116.9</v>
      </c>
    </row>
    <row r="18" spans="1:14" ht="15" customHeight="1" x14ac:dyDescent="0.25">
      <c r="A18" s="94" t="s">
        <v>161</v>
      </c>
      <c r="B18" s="95" t="s">
        <v>95</v>
      </c>
      <c r="C18" s="95" t="s">
        <v>158</v>
      </c>
      <c r="D18" t="str">
        <f t="shared" si="0"/>
        <v>LA_GUERCHEST JOSEPH</v>
      </c>
      <c r="E18" s="6">
        <f t="shared" si="1"/>
        <v>0</v>
      </c>
      <c r="G18">
        <v>100.2</v>
      </c>
      <c r="I18" s="158" t="s">
        <v>298</v>
      </c>
      <c r="K18" t="s">
        <v>387</v>
      </c>
      <c r="L18" t="s">
        <v>365</v>
      </c>
      <c r="M18" t="s">
        <v>388</v>
      </c>
      <c r="N18">
        <v>100.2</v>
      </c>
    </row>
    <row r="19" spans="1:14" ht="15" customHeight="1" x14ac:dyDescent="0.25">
      <c r="A19" s="94" t="s">
        <v>86</v>
      </c>
      <c r="B19" s="95" t="s">
        <v>108</v>
      </c>
      <c r="C19" s="95" t="s">
        <v>96</v>
      </c>
      <c r="D19" t="str">
        <f t="shared" si="0"/>
        <v>LIFFREST MICHEL</v>
      </c>
      <c r="E19" s="6">
        <f t="shared" si="1"/>
        <v>0</v>
      </c>
      <c r="G19">
        <v>126.1</v>
      </c>
      <c r="I19" s="158" t="s">
        <v>300</v>
      </c>
      <c r="K19" t="s">
        <v>390</v>
      </c>
      <c r="L19" t="s">
        <v>391</v>
      </c>
      <c r="M19" t="s">
        <v>86</v>
      </c>
      <c r="N19">
        <v>126.1</v>
      </c>
    </row>
    <row r="20" spans="1:14" ht="15" customHeight="1" x14ac:dyDescent="0.25">
      <c r="A20" s="94" t="s">
        <v>162</v>
      </c>
      <c r="B20" s="95" t="s">
        <v>109</v>
      </c>
      <c r="C20" s="95" t="s">
        <v>158</v>
      </c>
      <c r="D20" t="str">
        <f t="shared" si="0"/>
        <v>MAEN_ROCH_ST_BRICE_EN_COGLESJEANNE D'ARC</v>
      </c>
      <c r="E20" s="6">
        <f t="shared" si="1"/>
        <v>0</v>
      </c>
      <c r="G20">
        <v>106.1</v>
      </c>
      <c r="I20" s="158" t="s">
        <v>301</v>
      </c>
      <c r="K20" t="s">
        <v>392</v>
      </c>
      <c r="L20" t="s">
        <v>393</v>
      </c>
      <c r="M20" t="s">
        <v>230</v>
      </c>
      <c r="N20">
        <v>106.1</v>
      </c>
    </row>
    <row r="21" spans="1:14" ht="15" customHeight="1" x14ac:dyDescent="0.25">
      <c r="A21" s="94" t="s">
        <v>163</v>
      </c>
      <c r="B21" s="95" t="s">
        <v>95</v>
      </c>
      <c r="C21" s="95" t="s">
        <v>158</v>
      </c>
      <c r="D21" t="str">
        <f t="shared" si="0"/>
        <v>MARTIGNE_FERCHAUDST JOSEPH</v>
      </c>
      <c r="E21" s="6">
        <f t="shared" si="1"/>
        <v>0</v>
      </c>
      <c r="G21">
        <v>106.4</v>
      </c>
      <c r="I21" s="158" t="s">
        <v>302</v>
      </c>
      <c r="K21" t="s">
        <v>394</v>
      </c>
      <c r="L21" t="s">
        <v>365</v>
      </c>
      <c r="M21" t="s">
        <v>231</v>
      </c>
      <c r="N21">
        <v>106.4</v>
      </c>
    </row>
    <row r="22" spans="1:14" ht="15" customHeight="1" x14ac:dyDescent="0.25">
      <c r="A22" s="94" t="s">
        <v>110</v>
      </c>
      <c r="B22" s="95" t="s">
        <v>111</v>
      </c>
      <c r="C22" s="95" t="s">
        <v>158</v>
      </c>
      <c r="D22" t="str">
        <f t="shared" si="0"/>
        <v>MONTAUBANLA PROVIDENCE</v>
      </c>
      <c r="E22" s="6">
        <f t="shared" si="1"/>
        <v>0</v>
      </c>
      <c r="G22">
        <v>115.7</v>
      </c>
      <c r="I22" s="158" t="s">
        <v>303</v>
      </c>
      <c r="K22" t="s">
        <v>395</v>
      </c>
      <c r="L22" t="s">
        <v>396</v>
      </c>
      <c r="M22" t="s">
        <v>397</v>
      </c>
      <c r="N22">
        <v>115.7</v>
      </c>
    </row>
    <row r="23" spans="1:14" ht="15" customHeight="1" x14ac:dyDescent="0.25">
      <c r="A23" s="94" t="s">
        <v>164</v>
      </c>
      <c r="B23" s="95" t="s">
        <v>112</v>
      </c>
      <c r="C23" s="95" t="s">
        <v>96</v>
      </c>
      <c r="D23" t="str">
        <f t="shared" si="0"/>
        <v>MONTFORT_SUR_MEUST LOUIS MARIE</v>
      </c>
      <c r="E23" s="6">
        <f t="shared" si="1"/>
        <v>0</v>
      </c>
      <c r="G23">
        <v>120.3</v>
      </c>
      <c r="I23" s="158" t="s">
        <v>304</v>
      </c>
      <c r="K23" t="s">
        <v>398</v>
      </c>
      <c r="L23" t="s">
        <v>399</v>
      </c>
      <c r="M23" t="s">
        <v>400</v>
      </c>
      <c r="N23">
        <v>120.3</v>
      </c>
    </row>
    <row r="24" spans="1:14" ht="15" customHeight="1" x14ac:dyDescent="0.25">
      <c r="A24" s="94" t="s">
        <v>87</v>
      </c>
      <c r="B24" s="95" t="s">
        <v>113</v>
      </c>
      <c r="C24" s="95" t="s">
        <v>96</v>
      </c>
      <c r="D24" t="str">
        <f t="shared" si="0"/>
        <v>MORDELLESST YVES</v>
      </c>
      <c r="E24" s="6">
        <f t="shared" si="1"/>
        <v>0</v>
      </c>
      <c r="G24">
        <v>114.3</v>
      </c>
      <c r="I24" s="158" t="s">
        <v>305</v>
      </c>
      <c r="K24" t="s">
        <v>401</v>
      </c>
      <c r="L24" t="s">
        <v>402</v>
      </c>
      <c r="M24" t="s">
        <v>87</v>
      </c>
      <c r="N24">
        <v>114.3</v>
      </c>
    </row>
    <row r="25" spans="1:14" ht="15" customHeight="1" x14ac:dyDescent="0.25">
      <c r="A25" s="94" t="s">
        <v>88</v>
      </c>
      <c r="B25" s="95" t="s">
        <v>114</v>
      </c>
      <c r="C25" s="95" t="s">
        <v>96</v>
      </c>
      <c r="D25" t="str">
        <f t="shared" si="0"/>
        <v>PACEST GABRIEL</v>
      </c>
      <c r="E25" s="6">
        <f t="shared" si="1"/>
        <v>0</v>
      </c>
      <c r="G25">
        <v>138.19999999999999</v>
      </c>
      <c r="I25" s="158" t="s">
        <v>306</v>
      </c>
      <c r="K25" t="s">
        <v>403</v>
      </c>
      <c r="L25" t="s">
        <v>404</v>
      </c>
      <c r="M25" t="s">
        <v>88</v>
      </c>
      <c r="N25">
        <v>138.19999999999999</v>
      </c>
    </row>
    <row r="26" spans="1:14" ht="15" customHeight="1" x14ac:dyDescent="0.25">
      <c r="A26" s="94" t="s">
        <v>115</v>
      </c>
      <c r="B26" s="95" t="s">
        <v>95</v>
      </c>
      <c r="C26" s="95" t="s">
        <v>158</v>
      </c>
      <c r="D26" t="str">
        <f t="shared" si="0"/>
        <v>PIPRIACST JOSEPH</v>
      </c>
      <c r="E26" s="6">
        <f t="shared" si="1"/>
        <v>0</v>
      </c>
      <c r="G26">
        <v>103.3</v>
      </c>
      <c r="I26" s="158" t="s">
        <v>307</v>
      </c>
      <c r="K26" t="s">
        <v>405</v>
      </c>
      <c r="L26" t="s">
        <v>365</v>
      </c>
      <c r="M26" t="s">
        <v>115</v>
      </c>
      <c r="N26">
        <v>103.3</v>
      </c>
    </row>
    <row r="27" spans="1:14" ht="15" customHeight="1" x14ac:dyDescent="0.25">
      <c r="A27" s="94" t="s">
        <v>165</v>
      </c>
      <c r="B27" s="95" t="s">
        <v>95</v>
      </c>
      <c r="C27" s="95" t="s">
        <v>158</v>
      </c>
      <c r="D27" t="str">
        <f t="shared" si="0"/>
        <v>PLEINE_FOUGERESST JOSEPH</v>
      </c>
      <c r="E27" s="6">
        <f t="shared" si="1"/>
        <v>0</v>
      </c>
      <c r="G27">
        <v>98</v>
      </c>
      <c r="I27" s="158" t="s">
        <v>308</v>
      </c>
      <c r="K27" t="s">
        <v>406</v>
      </c>
      <c r="L27" t="s">
        <v>365</v>
      </c>
      <c r="M27" t="s">
        <v>234</v>
      </c>
      <c r="N27">
        <v>98</v>
      </c>
    </row>
    <row r="28" spans="1:14" ht="15" customHeight="1" x14ac:dyDescent="0.25">
      <c r="A28" s="94" t="s">
        <v>166</v>
      </c>
      <c r="B28" s="95" t="s">
        <v>116</v>
      </c>
      <c r="C28" s="95" t="s">
        <v>158</v>
      </c>
      <c r="D28" t="str">
        <f t="shared" si="0"/>
        <v>PLELAN_LE_GRANDL'HERMINE</v>
      </c>
      <c r="E28" s="6">
        <f t="shared" si="1"/>
        <v>0</v>
      </c>
      <c r="G28">
        <v>107.9</v>
      </c>
      <c r="I28" s="158" t="s">
        <v>309</v>
      </c>
      <c r="K28" t="s">
        <v>407</v>
      </c>
      <c r="L28" t="s">
        <v>408</v>
      </c>
      <c r="M28" t="s">
        <v>409</v>
      </c>
      <c r="N28">
        <v>107.9</v>
      </c>
    </row>
    <row r="29" spans="1:14" ht="15" customHeight="1" x14ac:dyDescent="0.25">
      <c r="A29" s="94" t="s">
        <v>89</v>
      </c>
      <c r="B29" s="95" t="s">
        <v>117</v>
      </c>
      <c r="C29" s="95" t="s">
        <v>96</v>
      </c>
      <c r="D29" t="str">
        <f t="shared" si="0"/>
        <v>REDONLE CLEU ST JOSEPH</v>
      </c>
      <c r="E29" s="6">
        <f t="shared" si="1"/>
        <v>0</v>
      </c>
      <c r="G29">
        <v>112.9</v>
      </c>
      <c r="I29" s="158" t="s">
        <v>310</v>
      </c>
      <c r="K29" t="s">
        <v>410</v>
      </c>
      <c r="L29" t="s">
        <v>411</v>
      </c>
      <c r="M29" t="s">
        <v>89</v>
      </c>
      <c r="N29">
        <v>112.9</v>
      </c>
    </row>
    <row r="30" spans="1:14" ht="15" customHeight="1" x14ac:dyDescent="0.25">
      <c r="A30" s="94" t="s">
        <v>118</v>
      </c>
      <c r="B30" s="95" t="s">
        <v>119</v>
      </c>
      <c r="C30" s="95" t="s">
        <v>96</v>
      </c>
      <c r="D30" t="str">
        <f t="shared" si="0"/>
        <v>RENNESASSOMPTION</v>
      </c>
      <c r="E30" s="6">
        <f t="shared" si="1"/>
        <v>0</v>
      </c>
      <c r="G30">
        <v>142.69999999999999</v>
      </c>
      <c r="I30" s="158" t="s">
        <v>314</v>
      </c>
      <c r="K30" t="s">
        <v>416</v>
      </c>
      <c r="L30" t="s">
        <v>417</v>
      </c>
      <c r="M30" t="s">
        <v>118</v>
      </c>
      <c r="N30">
        <v>142.69999999999999</v>
      </c>
    </row>
    <row r="31" spans="1:14" ht="15" customHeight="1" x14ac:dyDescent="0.25">
      <c r="A31" s="94" t="s">
        <v>118</v>
      </c>
      <c r="B31" s="95" t="s">
        <v>120</v>
      </c>
      <c r="C31" s="95" t="s">
        <v>96</v>
      </c>
      <c r="D31" t="str">
        <f t="shared" si="0"/>
        <v>RENNESLA T.A.</v>
      </c>
      <c r="E31" s="6">
        <f t="shared" si="1"/>
        <v>0</v>
      </c>
      <c r="G31">
        <v>135</v>
      </c>
      <c r="I31" s="158" t="s">
        <v>311</v>
      </c>
      <c r="K31" t="s">
        <v>424</v>
      </c>
      <c r="L31" t="s">
        <v>425</v>
      </c>
      <c r="M31" t="s">
        <v>118</v>
      </c>
      <c r="N31">
        <v>135</v>
      </c>
    </row>
    <row r="32" spans="1:14" ht="15" customHeight="1" x14ac:dyDescent="0.25">
      <c r="A32" s="94" t="s">
        <v>118</v>
      </c>
      <c r="B32" s="95" t="s">
        <v>121</v>
      </c>
      <c r="C32" s="95" t="s">
        <v>96</v>
      </c>
      <c r="D32" t="str">
        <f t="shared" si="0"/>
        <v>RENNESN-D DU VIEUX COURS</v>
      </c>
      <c r="E32" s="6">
        <f t="shared" si="1"/>
        <v>0</v>
      </c>
      <c r="G32">
        <v>131.69999999999999</v>
      </c>
      <c r="I32" s="158" t="s">
        <v>312</v>
      </c>
      <c r="K32" t="s">
        <v>422</v>
      </c>
      <c r="L32" t="s">
        <v>423</v>
      </c>
      <c r="M32" t="s">
        <v>118</v>
      </c>
      <c r="N32">
        <v>131.69999999999999</v>
      </c>
    </row>
    <row r="33" spans="1:14" ht="15" customHeight="1" x14ac:dyDescent="0.25">
      <c r="A33" s="94" t="s">
        <v>118</v>
      </c>
      <c r="B33" s="95" t="s">
        <v>122</v>
      </c>
      <c r="C33" s="95" t="s">
        <v>96</v>
      </c>
      <c r="D33" t="str">
        <f t="shared" si="0"/>
        <v>RENNESST HELIER</v>
      </c>
      <c r="E33" s="6">
        <f t="shared" si="1"/>
        <v>0</v>
      </c>
      <c r="G33">
        <v>135.6</v>
      </c>
      <c r="I33" s="158" t="s">
        <v>313</v>
      </c>
      <c r="K33" t="s">
        <v>418</v>
      </c>
      <c r="L33" t="s">
        <v>419</v>
      </c>
      <c r="M33" t="s">
        <v>118</v>
      </c>
      <c r="N33">
        <v>135.6</v>
      </c>
    </row>
    <row r="34" spans="1:14" ht="15" customHeight="1" x14ac:dyDescent="0.25">
      <c r="A34" s="94" t="s">
        <v>118</v>
      </c>
      <c r="B34" s="95" t="s">
        <v>123</v>
      </c>
      <c r="C34" s="95" t="s">
        <v>96</v>
      </c>
      <c r="D34" t="str">
        <f t="shared" si="0"/>
        <v>RENNESST VINCENT PROVIDENCE</v>
      </c>
      <c r="E34" s="6">
        <f t="shared" si="1"/>
        <v>0</v>
      </c>
      <c r="G34">
        <v>143</v>
      </c>
      <c r="I34" s="158" t="s">
        <v>315</v>
      </c>
      <c r="K34" t="s">
        <v>414</v>
      </c>
      <c r="L34" t="s">
        <v>415</v>
      </c>
      <c r="M34" t="s">
        <v>118</v>
      </c>
      <c r="N34">
        <v>143</v>
      </c>
    </row>
    <row r="35" spans="1:14" ht="15" customHeight="1" x14ac:dyDescent="0.25">
      <c r="A35" s="94" t="s">
        <v>118</v>
      </c>
      <c r="B35" s="95" t="s">
        <v>124</v>
      </c>
      <c r="C35" s="95" t="s">
        <v>96</v>
      </c>
      <c r="D35" t="str">
        <f t="shared" si="0"/>
        <v>RENNESSTE GENEVIEVE</v>
      </c>
      <c r="E35" s="6">
        <f t="shared" si="1"/>
        <v>0</v>
      </c>
      <c r="G35">
        <v>123.6</v>
      </c>
      <c r="I35" s="158" t="s">
        <v>316</v>
      </c>
      <c r="K35" t="s">
        <v>412</v>
      </c>
      <c r="L35" t="s">
        <v>413</v>
      </c>
      <c r="M35" t="s">
        <v>118</v>
      </c>
      <c r="N35">
        <v>123.6</v>
      </c>
    </row>
    <row r="36" spans="1:14" ht="15" customHeight="1" x14ac:dyDescent="0.25">
      <c r="A36" s="94" t="s">
        <v>118</v>
      </c>
      <c r="B36" s="95" t="s">
        <v>174</v>
      </c>
      <c r="C36" s="95" t="s">
        <v>96</v>
      </c>
      <c r="D36" t="str">
        <f t="shared" si="0"/>
        <v>RENNESSTE JOSEPHINE DE BAKHITA</v>
      </c>
      <c r="E36" s="6">
        <f t="shared" si="1"/>
        <v>0</v>
      </c>
      <c r="G36">
        <v>82.9</v>
      </c>
      <c r="I36" s="159" t="s">
        <v>317</v>
      </c>
      <c r="K36" t="s">
        <v>420</v>
      </c>
      <c r="L36" t="s">
        <v>421</v>
      </c>
      <c r="M36" t="s">
        <v>118</v>
      </c>
      <c r="N36">
        <v>82.9</v>
      </c>
    </row>
    <row r="37" spans="1:14" ht="15" customHeight="1" x14ac:dyDescent="0.25">
      <c r="A37" s="94" t="s">
        <v>167</v>
      </c>
      <c r="B37" s="95" t="s">
        <v>108</v>
      </c>
      <c r="C37" s="95" t="s">
        <v>158</v>
      </c>
      <c r="D37" t="str">
        <f t="shared" si="0"/>
        <v>ST_AUBIN_D_AUBIGNEST MICHEL</v>
      </c>
      <c r="E37" s="6">
        <f t="shared" si="1"/>
        <v>0</v>
      </c>
      <c r="G37">
        <v>113.3</v>
      </c>
      <c r="I37" s="158" t="s">
        <v>319</v>
      </c>
      <c r="K37" t="s">
        <v>426</v>
      </c>
      <c r="L37" t="s">
        <v>391</v>
      </c>
      <c r="M37" t="s">
        <v>427</v>
      </c>
      <c r="N37">
        <v>113.3</v>
      </c>
    </row>
    <row r="38" spans="1:14" ht="15" customHeight="1" x14ac:dyDescent="0.25">
      <c r="A38" s="94" t="s">
        <v>168</v>
      </c>
      <c r="B38" s="95" t="s">
        <v>125</v>
      </c>
      <c r="C38" s="95" t="s">
        <v>158</v>
      </c>
      <c r="D38" t="str">
        <f t="shared" si="0"/>
        <v>ST_AUBIN_DU_CORMIERSTE ANNE</v>
      </c>
      <c r="E38" s="6">
        <f t="shared" si="1"/>
        <v>0</v>
      </c>
      <c r="G38">
        <v>110.8</v>
      </c>
      <c r="I38" s="158" t="s">
        <v>320</v>
      </c>
      <c r="K38" t="s">
        <v>428</v>
      </c>
      <c r="L38" t="s">
        <v>429</v>
      </c>
      <c r="M38" t="s">
        <v>430</v>
      </c>
      <c r="N38">
        <v>110.8</v>
      </c>
    </row>
    <row r="39" spans="1:14" ht="15" customHeight="1" x14ac:dyDescent="0.25">
      <c r="A39" s="94" t="s">
        <v>178</v>
      </c>
      <c r="B39" s="95" t="s">
        <v>179</v>
      </c>
      <c r="C39" s="95" t="s">
        <v>96</v>
      </c>
      <c r="D39" t="str">
        <f t="shared" si="0"/>
        <v>ST_ERBLONST PAUL</v>
      </c>
      <c r="E39" s="6">
        <f t="shared" si="1"/>
        <v>0</v>
      </c>
      <c r="G39">
        <v>127.4</v>
      </c>
      <c r="I39" s="158" t="s">
        <v>321</v>
      </c>
      <c r="K39" t="s">
        <v>431</v>
      </c>
      <c r="L39" t="s">
        <v>432</v>
      </c>
      <c r="M39" t="s">
        <v>238</v>
      </c>
      <c r="N39">
        <v>127.4</v>
      </c>
    </row>
    <row r="40" spans="1:14" ht="15" customHeight="1" x14ac:dyDescent="0.25">
      <c r="A40" s="94" t="s">
        <v>169</v>
      </c>
      <c r="B40" s="95" t="s">
        <v>126</v>
      </c>
      <c r="C40" s="95" t="s">
        <v>158</v>
      </c>
      <c r="D40" t="str">
        <f t="shared" si="0"/>
        <v>ST_GEORGES_DE_REINTEMBAULTJULIEN MAUNOIR</v>
      </c>
      <c r="E40" s="6">
        <f t="shared" si="1"/>
        <v>0</v>
      </c>
      <c r="G40">
        <v>99.3</v>
      </c>
      <c r="I40" s="158" t="s">
        <v>322</v>
      </c>
      <c r="K40" t="s">
        <v>433</v>
      </c>
      <c r="L40" t="s">
        <v>434</v>
      </c>
      <c r="M40" t="s">
        <v>435</v>
      </c>
      <c r="N40">
        <v>99.3</v>
      </c>
    </row>
    <row r="41" spans="1:14" ht="15" customHeight="1" x14ac:dyDescent="0.25">
      <c r="A41" s="94" t="s">
        <v>170</v>
      </c>
      <c r="B41" s="95" t="s">
        <v>127</v>
      </c>
      <c r="C41" s="95" t="s">
        <v>96</v>
      </c>
      <c r="D41" t="str">
        <f t="shared" si="0"/>
        <v>ST_GREGOIREIMMACULEE</v>
      </c>
      <c r="E41" s="6">
        <f t="shared" si="1"/>
        <v>0</v>
      </c>
      <c r="G41">
        <v>143</v>
      </c>
      <c r="I41" s="158" t="s">
        <v>323</v>
      </c>
      <c r="K41" t="s">
        <v>436</v>
      </c>
      <c r="L41" t="s">
        <v>437</v>
      </c>
      <c r="M41" t="s">
        <v>240</v>
      </c>
      <c r="N41">
        <v>143</v>
      </c>
    </row>
    <row r="42" spans="1:14" ht="15" customHeight="1" x14ac:dyDescent="0.25">
      <c r="A42" s="94" t="s">
        <v>171</v>
      </c>
      <c r="B42" s="95" t="s">
        <v>128</v>
      </c>
      <c r="C42" s="95" t="s">
        <v>96</v>
      </c>
      <c r="D42" t="str">
        <f t="shared" si="0"/>
        <v>ST_MALOCHOISY</v>
      </c>
      <c r="E42" s="6">
        <f t="shared" si="1"/>
        <v>0</v>
      </c>
      <c r="G42">
        <v>132.4</v>
      </c>
      <c r="I42" s="158" t="s">
        <v>326</v>
      </c>
      <c r="K42" t="s">
        <v>442</v>
      </c>
      <c r="L42" t="s">
        <v>443</v>
      </c>
      <c r="M42" t="s">
        <v>241</v>
      </c>
      <c r="N42">
        <v>132.4</v>
      </c>
    </row>
    <row r="43" spans="1:14" ht="15" customHeight="1" x14ac:dyDescent="0.25">
      <c r="A43" s="94" t="s">
        <v>171</v>
      </c>
      <c r="B43" s="95" t="s">
        <v>129</v>
      </c>
      <c r="C43" s="95" t="s">
        <v>96</v>
      </c>
      <c r="D43" t="str">
        <f t="shared" si="0"/>
        <v>ST_MALOMOKA</v>
      </c>
      <c r="E43" s="6">
        <f t="shared" si="1"/>
        <v>0</v>
      </c>
      <c r="G43">
        <v>124.8</v>
      </c>
      <c r="I43" s="158" t="s">
        <v>325</v>
      </c>
      <c r="K43" t="s">
        <v>438</v>
      </c>
      <c r="L43" t="s">
        <v>439</v>
      </c>
      <c r="M43" t="s">
        <v>241</v>
      </c>
      <c r="N43">
        <v>124.8</v>
      </c>
    </row>
    <row r="44" spans="1:14" ht="15" customHeight="1" x14ac:dyDescent="0.25">
      <c r="A44" s="94" t="s">
        <v>171</v>
      </c>
      <c r="B44" s="95" t="s">
        <v>130</v>
      </c>
      <c r="C44" s="95" t="s">
        <v>96</v>
      </c>
      <c r="D44" t="str">
        <f t="shared" si="0"/>
        <v>ST_MALOSACRE CŒUR</v>
      </c>
      <c r="E44" s="6">
        <f t="shared" si="1"/>
        <v>0</v>
      </c>
      <c r="G44">
        <v>121.3</v>
      </c>
      <c r="I44" s="158" t="s">
        <v>324</v>
      </c>
      <c r="K44" t="s">
        <v>440</v>
      </c>
      <c r="L44" t="s">
        <v>441</v>
      </c>
      <c r="M44" t="s">
        <v>241</v>
      </c>
      <c r="N44">
        <v>121.3</v>
      </c>
    </row>
    <row r="45" spans="1:14" ht="15" customHeight="1" x14ac:dyDescent="0.25">
      <c r="A45" s="94" t="s">
        <v>172</v>
      </c>
      <c r="B45" s="95" t="s">
        <v>131</v>
      </c>
      <c r="C45" s="95" t="s">
        <v>158</v>
      </c>
      <c r="D45" t="str">
        <f t="shared" si="0"/>
        <v>ST_MEENNOTRE DAME</v>
      </c>
      <c r="E45" s="6">
        <f t="shared" si="1"/>
        <v>0</v>
      </c>
      <c r="G45">
        <v>108.4</v>
      </c>
      <c r="I45" s="158" t="s">
        <v>327</v>
      </c>
      <c r="K45" t="s">
        <v>444</v>
      </c>
      <c r="L45" t="s">
        <v>445</v>
      </c>
      <c r="M45" t="s">
        <v>242</v>
      </c>
      <c r="N45">
        <v>108.4</v>
      </c>
    </row>
    <row r="46" spans="1:14" ht="15" customHeight="1" x14ac:dyDescent="0.25">
      <c r="A46" s="94" t="s">
        <v>132</v>
      </c>
      <c r="B46" s="95" t="s">
        <v>95</v>
      </c>
      <c r="C46" s="95" t="s">
        <v>158</v>
      </c>
      <c r="D46" t="str">
        <f t="shared" si="0"/>
        <v>TINTENIACST JOSEPH</v>
      </c>
      <c r="E46" s="6">
        <f t="shared" si="1"/>
        <v>0</v>
      </c>
      <c r="G46">
        <v>117</v>
      </c>
      <c r="I46" s="159" t="s">
        <v>328</v>
      </c>
      <c r="K46" t="s">
        <v>446</v>
      </c>
      <c r="L46" t="s">
        <v>447</v>
      </c>
      <c r="M46" t="s">
        <v>132</v>
      </c>
      <c r="N46">
        <v>117</v>
      </c>
    </row>
    <row r="47" spans="1:14" ht="15" customHeight="1" x14ac:dyDescent="0.25">
      <c r="A47" s="94" t="s">
        <v>173</v>
      </c>
      <c r="B47" s="95" t="s">
        <v>133</v>
      </c>
      <c r="C47" s="95" t="s">
        <v>158</v>
      </c>
      <c r="D47" t="str">
        <f t="shared" si="0"/>
        <v>VAL_COUESNONST ANDRE</v>
      </c>
      <c r="E47" s="6">
        <f t="shared" si="1"/>
        <v>0</v>
      </c>
      <c r="G47">
        <v>94.4</v>
      </c>
      <c r="I47" s="157" t="s">
        <v>329</v>
      </c>
      <c r="K47" t="s">
        <v>448</v>
      </c>
      <c r="L47" t="s">
        <v>449</v>
      </c>
      <c r="M47" t="s">
        <v>243</v>
      </c>
      <c r="N47">
        <v>94.4</v>
      </c>
    </row>
    <row r="48" spans="1:14" ht="15" customHeight="1" x14ac:dyDescent="0.25">
      <c r="A48" s="94" t="s">
        <v>181</v>
      </c>
      <c r="B48" s="95" t="s">
        <v>101</v>
      </c>
      <c r="C48" s="95" t="s">
        <v>158</v>
      </c>
      <c r="D48" t="str">
        <f t="shared" si="0"/>
        <v>VAL_D_ANAST_MAURE_DE_BgneSTE MARIE</v>
      </c>
      <c r="E48" s="6">
        <f t="shared" si="1"/>
        <v>0</v>
      </c>
      <c r="G48">
        <v>96.9</v>
      </c>
      <c r="I48" s="158" t="s">
        <v>330</v>
      </c>
      <c r="K48" t="s">
        <v>450</v>
      </c>
      <c r="L48" t="s">
        <v>382</v>
      </c>
      <c r="M48" t="s">
        <v>451</v>
      </c>
      <c r="N48">
        <v>96.9</v>
      </c>
    </row>
    <row r="49" spans="1:14" ht="15" customHeight="1" x14ac:dyDescent="0.25">
      <c r="A49" s="94" t="s">
        <v>90</v>
      </c>
      <c r="B49" s="95" t="s">
        <v>105</v>
      </c>
      <c r="C49" s="95" t="s">
        <v>96</v>
      </c>
      <c r="D49" t="str">
        <f t="shared" si="0"/>
        <v>VITRESTE JEANNE D'ARC</v>
      </c>
      <c r="E49" s="6">
        <f t="shared" si="1"/>
        <v>0</v>
      </c>
      <c r="G49">
        <v>112.2</v>
      </c>
      <c r="I49" s="158" t="s">
        <v>332</v>
      </c>
      <c r="K49" t="s">
        <v>453</v>
      </c>
      <c r="L49" t="s">
        <v>454</v>
      </c>
      <c r="M49" t="s">
        <v>90</v>
      </c>
      <c r="N49">
        <v>112.2</v>
      </c>
    </row>
    <row r="50" spans="1:14" ht="15" customHeight="1" x14ac:dyDescent="0.25">
      <c r="A50" s="94" t="s">
        <v>90</v>
      </c>
      <c r="B50" s="95" t="s">
        <v>101</v>
      </c>
      <c r="C50" s="95" t="s">
        <v>96</v>
      </c>
      <c r="D50" t="str">
        <f t="shared" si="0"/>
        <v>VITRESTE MARIE</v>
      </c>
      <c r="E50" s="6">
        <f t="shared" si="1"/>
        <v>0</v>
      </c>
      <c r="G50">
        <v>109.8</v>
      </c>
      <c r="I50" s="158" t="s">
        <v>331</v>
      </c>
      <c r="K50" t="s">
        <v>452</v>
      </c>
      <c r="L50" t="s">
        <v>382</v>
      </c>
      <c r="M50" t="s">
        <v>90</v>
      </c>
      <c r="N50">
        <v>109.8</v>
      </c>
    </row>
  </sheetData>
  <autoFilter ref="A2:C2" xr:uid="{82BD7F21-A89D-4D26-B104-FB315AE5B3CE}">
    <sortState xmlns:xlrd2="http://schemas.microsoft.com/office/spreadsheetml/2017/richdata2" ref="A3:C48">
      <sortCondition ref="A2"/>
    </sortState>
  </autoFilter>
  <mergeCells count="1">
    <mergeCell ref="A1:C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AD99-410C-4935-A2B5-A73B05428117}">
  <dimension ref="A1:D49"/>
  <sheetViews>
    <sheetView workbookViewId="0">
      <selection activeCell="K41" sqref="K41:L41"/>
    </sheetView>
  </sheetViews>
  <sheetFormatPr baseColWidth="10" defaultRowHeight="13.8" x14ac:dyDescent="0.3"/>
  <cols>
    <col min="2" max="2" width="10.44140625" style="152" customWidth="1"/>
    <col min="3" max="3" width="25.33203125" style="156" customWidth="1"/>
    <col min="4" max="4" width="29" style="156" customWidth="1"/>
  </cols>
  <sheetData>
    <row r="1" spans="1:4" ht="15.6" x14ac:dyDescent="0.25">
      <c r="B1" s="149" t="s">
        <v>245</v>
      </c>
      <c r="C1" s="153" t="s">
        <v>248</v>
      </c>
      <c r="D1" s="153" t="s">
        <v>284</v>
      </c>
    </row>
    <row r="2" spans="1:4" ht="31.2" x14ac:dyDescent="0.25">
      <c r="A2" s="147" t="s">
        <v>224</v>
      </c>
      <c r="B2" s="150" t="s">
        <v>1</v>
      </c>
      <c r="C2" s="148" t="s">
        <v>249</v>
      </c>
      <c r="D2" s="157" t="s">
        <v>285</v>
      </c>
    </row>
    <row r="3" spans="1:4" ht="31.2" x14ac:dyDescent="0.25">
      <c r="A3" s="147" t="s">
        <v>225</v>
      </c>
      <c r="B3" s="150" t="s">
        <v>1</v>
      </c>
      <c r="C3" s="148" t="s">
        <v>250</v>
      </c>
      <c r="D3" s="157" t="s">
        <v>286</v>
      </c>
    </row>
    <row r="4" spans="1:4" ht="31.2" x14ac:dyDescent="0.25">
      <c r="A4" s="147" t="s">
        <v>83</v>
      </c>
      <c r="B4" s="150" t="s">
        <v>246</v>
      </c>
      <c r="C4" s="148" t="s">
        <v>251</v>
      </c>
      <c r="D4" s="158" t="s">
        <v>287</v>
      </c>
    </row>
    <row r="5" spans="1:4" ht="15.6" x14ac:dyDescent="0.25">
      <c r="A5" s="147" t="s">
        <v>97</v>
      </c>
      <c r="B5" s="150" t="s">
        <v>1</v>
      </c>
      <c r="C5" s="148" t="s">
        <v>250</v>
      </c>
      <c r="D5" s="158" t="s">
        <v>288</v>
      </c>
    </row>
    <row r="6" spans="1:4" ht="31.2" x14ac:dyDescent="0.25">
      <c r="A6" s="147" t="s">
        <v>226</v>
      </c>
      <c r="B6" s="150" t="s">
        <v>246</v>
      </c>
      <c r="C6" s="154" t="s">
        <v>252</v>
      </c>
      <c r="D6" s="159" t="s">
        <v>289</v>
      </c>
    </row>
    <row r="7" spans="1:4" ht="31.2" x14ac:dyDescent="0.25">
      <c r="A7" s="147" t="s">
        <v>84</v>
      </c>
      <c r="B7" s="150" t="s">
        <v>1</v>
      </c>
      <c r="C7" s="148" t="s">
        <v>250</v>
      </c>
      <c r="D7" s="158" t="s">
        <v>290</v>
      </c>
    </row>
    <row r="8" spans="1:4" ht="31.2" x14ac:dyDescent="0.25">
      <c r="A8" s="147" t="s">
        <v>98</v>
      </c>
      <c r="B8" s="150" t="s">
        <v>1</v>
      </c>
      <c r="C8" s="148" t="s">
        <v>253</v>
      </c>
      <c r="D8" s="158" t="s">
        <v>291</v>
      </c>
    </row>
    <row r="9" spans="1:4" ht="31.2" x14ac:dyDescent="0.25">
      <c r="A9" s="148" t="s">
        <v>85</v>
      </c>
      <c r="B9" s="150" t="s">
        <v>1</v>
      </c>
      <c r="C9" s="148" t="s">
        <v>254</v>
      </c>
      <c r="D9" s="158" t="s">
        <v>292</v>
      </c>
    </row>
    <row r="10" spans="1:4" ht="31.2" x14ac:dyDescent="0.25">
      <c r="A10" s="147" t="s">
        <v>227</v>
      </c>
      <c r="B10" s="150" t="s">
        <v>246</v>
      </c>
      <c r="C10" s="148" t="s">
        <v>255</v>
      </c>
      <c r="D10" s="158" t="s">
        <v>293</v>
      </c>
    </row>
    <row r="11" spans="1:4" ht="31.2" x14ac:dyDescent="0.25">
      <c r="A11" s="147" t="s">
        <v>104</v>
      </c>
      <c r="B11" s="150" t="s">
        <v>1</v>
      </c>
      <c r="C11" s="148" t="s">
        <v>256</v>
      </c>
      <c r="D11" s="158" t="s">
        <v>294</v>
      </c>
    </row>
    <row r="12" spans="1:4" ht="15.6" x14ac:dyDescent="0.25">
      <c r="A12" s="147" t="s">
        <v>104</v>
      </c>
      <c r="B12" s="150" t="s">
        <v>1</v>
      </c>
      <c r="C12" s="148" t="s">
        <v>257</v>
      </c>
      <c r="D12" s="158" t="s">
        <v>295</v>
      </c>
    </row>
    <row r="13" spans="1:4" ht="15.6" x14ac:dyDescent="0.25">
      <c r="A13" s="148" t="s">
        <v>106</v>
      </c>
      <c r="B13" s="150" t="s">
        <v>1</v>
      </c>
      <c r="C13" s="148" t="s">
        <v>250</v>
      </c>
      <c r="D13" s="158" t="s">
        <v>296</v>
      </c>
    </row>
    <row r="14" spans="1:4" ht="15.6" x14ac:dyDescent="0.25">
      <c r="A14" s="147" t="s">
        <v>107</v>
      </c>
      <c r="B14" s="150" t="s">
        <v>1</v>
      </c>
      <c r="C14" s="148" t="s">
        <v>250</v>
      </c>
      <c r="D14" s="158" t="s">
        <v>297</v>
      </c>
    </row>
    <row r="15" spans="1:4" ht="62.4" x14ac:dyDescent="0.25">
      <c r="A15" s="147" t="s">
        <v>228</v>
      </c>
      <c r="B15" s="150" t="s">
        <v>1</v>
      </c>
      <c r="C15" s="148" t="s">
        <v>250</v>
      </c>
      <c r="D15" s="158" t="s">
        <v>298</v>
      </c>
    </row>
    <row r="16" spans="1:4" ht="46.8" x14ac:dyDescent="0.25">
      <c r="A16" s="148" t="s">
        <v>229</v>
      </c>
      <c r="B16" s="150" t="s">
        <v>1</v>
      </c>
      <c r="C16" s="148" t="s">
        <v>257</v>
      </c>
      <c r="D16" s="158" t="s">
        <v>299</v>
      </c>
    </row>
    <row r="17" spans="1:4" ht="15.6" x14ac:dyDescent="0.25">
      <c r="A17" s="147" t="s">
        <v>86</v>
      </c>
      <c r="B17" s="150" t="s">
        <v>1</v>
      </c>
      <c r="C17" s="148" t="s">
        <v>258</v>
      </c>
      <c r="D17" s="158" t="s">
        <v>300</v>
      </c>
    </row>
    <row r="18" spans="1:4" ht="31.2" x14ac:dyDescent="0.25">
      <c r="A18" s="147" t="s">
        <v>230</v>
      </c>
      <c r="B18" s="150" t="s">
        <v>1</v>
      </c>
      <c r="C18" s="148" t="s">
        <v>259</v>
      </c>
      <c r="D18" s="158" t="s">
        <v>301</v>
      </c>
    </row>
    <row r="19" spans="1:4" ht="31.2" x14ac:dyDescent="0.25">
      <c r="A19" s="148" t="s">
        <v>231</v>
      </c>
      <c r="B19" s="150" t="s">
        <v>1</v>
      </c>
      <c r="C19" s="148" t="s">
        <v>250</v>
      </c>
      <c r="D19" s="158" t="s">
        <v>302</v>
      </c>
    </row>
    <row r="20" spans="1:4" ht="46.8" x14ac:dyDescent="0.25">
      <c r="A20" s="147" t="s">
        <v>232</v>
      </c>
      <c r="B20" s="150" t="s">
        <v>246</v>
      </c>
      <c r="C20" s="155" t="s">
        <v>260</v>
      </c>
      <c r="D20" s="158" t="s">
        <v>303</v>
      </c>
    </row>
    <row r="21" spans="1:4" ht="46.8" x14ac:dyDescent="0.25">
      <c r="A21" s="147" t="s">
        <v>233</v>
      </c>
      <c r="B21" s="150" t="s">
        <v>1</v>
      </c>
      <c r="C21" s="148" t="s">
        <v>261</v>
      </c>
      <c r="D21" s="158" t="s">
        <v>304</v>
      </c>
    </row>
    <row r="22" spans="1:4" ht="31.2" x14ac:dyDescent="0.25">
      <c r="A22" s="147" t="s">
        <v>87</v>
      </c>
      <c r="B22" s="150" t="s">
        <v>1</v>
      </c>
      <c r="C22" s="148" t="s">
        <v>262</v>
      </c>
      <c r="D22" s="158" t="s">
        <v>305</v>
      </c>
    </row>
    <row r="23" spans="1:4" ht="15.6" x14ac:dyDescent="0.25">
      <c r="A23" s="147" t="s">
        <v>88</v>
      </c>
      <c r="B23" s="150" t="s">
        <v>1</v>
      </c>
      <c r="C23" s="148" t="s">
        <v>263</v>
      </c>
      <c r="D23" s="158" t="s">
        <v>306</v>
      </c>
    </row>
    <row r="24" spans="1:4" ht="15.6" x14ac:dyDescent="0.25">
      <c r="A24" s="148" t="s">
        <v>115</v>
      </c>
      <c r="B24" s="150" t="s">
        <v>1</v>
      </c>
      <c r="C24" s="148" t="s">
        <v>250</v>
      </c>
      <c r="D24" s="158" t="s">
        <v>307</v>
      </c>
    </row>
    <row r="25" spans="1:4" ht="31.2" x14ac:dyDescent="0.25">
      <c r="A25" s="147" t="s">
        <v>234</v>
      </c>
      <c r="B25" s="150" t="s">
        <v>1</v>
      </c>
      <c r="C25" s="148" t="s">
        <v>250</v>
      </c>
      <c r="D25" s="158" t="s">
        <v>308</v>
      </c>
    </row>
    <row r="26" spans="1:4" ht="31.2" x14ac:dyDescent="0.25">
      <c r="A26" s="148" t="s">
        <v>235</v>
      </c>
      <c r="B26" s="150" t="s">
        <v>1</v>
      </c>
      <c r="C26" s="148" t="s">
        <v>264</v>
      </c>
      <c r="D26" s="158" t="s">
        <v>309</v>
      </c>
    </row>
    <row r="27" spans="1:4" ht="31.2" x14ac:dyDescent="0.25">
      <c r="A27" s="147" t="s">
        <v>89</v>
      </c>
      <c r="B27" s="150" t="s">
        <v>1</v>
      </c>
      <c r="C27" s="148" t="s">
        <v>265</v>
      </c>
      <c r="D27" s="158" t="s">
        <v>310</v>
      </c>
    </row>
    <row r="28" spans="1:4" ht="31.2" x14ac:dyDescent="0.25">
      <c r="A28" s="147" t="s">
        <v>118</v>
      </c>
      <c r="B28" s="150" t="s">
        <v>1</v>
      </c>
      <c r="C28" s="147" t="s">
        <v>266</v>
      </c>
      <c r="D28" s="158" t="s">
        <v>311</v>
      </c>
    </row>
    <row r="29" spans="1:4" ht="31.2" x14ac:dyDescent="0.25">
      <c r="A29" s="147" t="s">
        <v>118</v>
      </c>
      <c r="B29" s="150" t="s">
        <v>1</v>
      </c>
      <c r="C29" s="148" t="s">
        <v>267</v>
      </c>
      <c r="D29" s="158" t="s">
        <v>312</v>
      </c>
    </row>
    <row r="30" spans="1:4" ht="15.6" x14ac:dyDescent="0.25">
      <c r="A30" s="147" t="s">
        <v>118</v>
      </c>
      <c r="B30" s="150" t="s">
        <v>1</v>
      </c>
      <c r="C30" s="148" t="s">
        <v>268</v>
      </c>
      <c r="D30" s="158" t="s">
        <v>313</v>
      </c>
    </row>
    <row r="31" spans="1:4" ht="62.4" x14ac:dyDescent="0.25">
      <c r="A31" s="147" t="s">
        <v>118</v>
      </c>
      <c r="B31" s="150" t="s">
        <v>246</v>
      </c>
      <c r="C31" s="148" t="s">
        <v>269</v>
      </c>
      <c r="D31" s="158" t="s">
        <v>314</v>
      </c>
    </row>
    <row r="32" spans="1:4" ht="31.2" x14ac:dyDescent="0.25">
      <c r="A32" s="147" t="s">
        <v>118</v>
      </c>
      <c r="B32" s="150" t="s">
        <v>246</v>
      </c>
      <c r="C32" s="148" t="s">
        <v>270</v>
      </c>
      <c r="D32" s="158" t="s">
        <v>315</v>
      </c>
    </row>
    <row r="33" spans="1:4" ht="31.2" x14ac:dyDescent="0.25">
      <c r="A33" s="147" t="s">
        <v>118</v>
      </c>
      <c r="B33" s="150" t="s">
        <v>246</v>
      </c>
      <c r="C33" s="148" t="s">
        <v>271</v>
      </c>
      <c r="D33" s="158" t="s">
        <v>316</v>
      </c>
    </row>
    <row r="34" spans="1:4" ht="31.2" x14ac:dyDescent="0.25">
      <c r="A34" s="147" t="s">
        <v>118</v>
      </c>
      <c r="B34" s="150" t="s">
        <v>1</v>
      </c>
      <c r="C34" s="154" t="s">
        <v>272</v>
      </c>
      <c r="D34" s="159" t="s">
        <v>317</v>
      </c>
    </row>
    <row r="35" spans="1:4" ht="31.2" x14ac:dyDescent="0.25">
      <c r="A35" s="147" t="s">
        <v>118</v>
      </c>
      <c r="B35" s="150" t="s">
        <v>246</v>
      </c>
      <c r="C35" s="148" t="s">
        <v>273</v>
      </c>
      <c r="D35" s="158" t="s">
        <v>318</v>
      </c>
    </row>
    <row r="36" spans="1:4" ht="46.8" x14ac:dyDescent="0.25">
      <c r="A36" s="147" t="s">
        <v>236</v>
      </c>
      <c r="B36" s="150" t="s">
        <v>1</v>
      </c>
      <c r="C36" s="148" t="s">
        <v>258</v>
      </c>
      <c r="D36" s="158" t="s">
        <v>319</v>
      </c>
    </row>
    <row r="37" spans="1:4" ht="46.8" x14ac:dyDescent="0.25">
      <c r="A37" s="147" t="s">
        <v>237</v>
      </c>
      <c r="B37" s="150" t="s">
        <v>1</v>
      </c>
      <c r="C37" s="148" t="s">
        <v>274</v>
      </c>
      <c r="D37" s="158" t="s">
        <v>320</v>
      </c>
    </row>
    <row r="38" spans="1:4" ht="31.2" x14ac:dyDescent="0.25">
      <c r="A38" s="147" t="s">
        <v>238</v>
      </c>
      <c r="B38" s="150" t="s">
        <v>1</v>
      </c>
      <c r="C38" s="147" t="s">
        <v>275</v>
      </c>
      <c r="D38" s="158" t="s">
        <v>321</v>
      </c>
    </row>
    <row r="39" spans="1:4" ht="46.8" x14ac:dyDescent="0.25">
      <c r="A39" s="147" t="s">
        <v>239</v>
      </c>
      <c r="B39" s="150" t="s">
        <v>1</v>
      </c>
      <c r="C39" s="148" t="s">
        <v>276</v>
      </c>
      <c r="D39" s="158" t="s">
        <v>322</v>
      </c>
    </row>
    <row r="40" spans="1:4" ht="31.2" x14ac:dyDescent="0.25">
      <c r="A40" s="147" t="s">
        <v>240</v>
      </c>
      <c r="B40" s="150" t="s">
        <v>247</v>
      </c>
      <c r="C40" s="148" t="s">
        <v>277</v>
      </c>
      <c r="D40" s="158" t="s">
        <v>323</v>
      </c>
    </row>
    <row r="41" spans="1:4" ht="31.2" x14ac:dyDescent="0.25">
      <c r="A41" s="147" t="s">
        <v>241</v>
      </c>
      <c r="B41" s="150" t="s">
        <v>1</v>
      </c>
      <c r="C41" s="148" t="s">
        <v>278</v>
      </c>
      <c r="D41" s="158" t="s">
        <v>324</v>
      </c>
    </row>
    <row r="42" spans="1:4" ht="31.2" x14ac:dyDescent="0.25">
      <c r="A42" s="147" t="s">
        <v>241</v>
      </c>
      <c r="B42" s="150" t="s">
        <v>1</v>
      </c>
      <c r="C42" s="148" t="s">
        <v>279</v>
      </c>
      <c r="D42" s="158" t="s">
        <v>325</v>
      </c>
    </row>
    <row r="43" spans="1:4" ht="62.4" x14ac:dyDescent="0.25">
      <c r="A43" s="147" t="s">
        <v>241</v>
      </c>
      <c r="B43" s="150" t="s">
        <v>1</v>
      </c>
      <c r="C43" s="148" t="s">
        <v>280</v>
      </c>
      <c r="D43" s="158" t="s">
        <v>326</v>
      </c>
    </row>
    <row r="44" spans="1:4" ht="46.8" x14ac:dyDescent="0.25">
      <c r="A44" s="147" t="s">
        <v>242</v>
      </c>
      <c r="B44" s="150" t="s">
        <v>1</v>
      </c>
      <c r="C44" s="148" t="s">
        <v>281</v>
      </c>
      <c r="D44" s="158" t="s">
        <v>327</v>
      </c>
    </row>
    <row r="45" spans="1:4" ht="31.2" x14ac:dyDescent="0.25">
      <c r="A45" s="147" t="s">
        <v>132</v>
      </c>
      <c r="B45" s="150" t="s">
        <v>1</v>
      </c>
      <c r="C45" s="148" t="s">
        <v>250</v>
      </c>
      <c r="D45" s="159" t="s">
        <v>328</v>
      </c>
    </row>
    <row r="46" spans="1:4" ht="31.2" x14ac:dyDescent="0.25">
      <c r="A46" s="148" t="s">
        <v>243</v>
      </c>
      <c r="B46" s="150" t="s">
        <v>1</v>
      </c>
      <c r="C46" s="148" t="s">
        <v>282</v>
      </c>
      <c r="D46" s="157" t="s">
        <v>329</v>
      </c>
    </row>
    <row r="47" spans="1:4" ht="31.2" x14ac:dyDescent="0.25">
      <c r="A47" s="148" t="s">
        <v>244</v>
      </c>
      <c r="B47" s="150" t="s">
        <v>1</v>
      </c>
      <c r="C47" s="148" t="s">
        <v>257</v>
      </c>
      <c r="D47" s="158" t="s">
        <v>330</v>
      </c>
    </row>
    <row r="48" spans="1:4" ht="15.6" x14ac:dyDescent="0.25">
      <c r="A48" s="147" t="s">
        <v>90</v>
      </c>
      <c r="B48" s="150" t="s">
        <v>1</v>
      </c>
      <c r="C48" s="148" t="s">
        <v>257</v>
      </c>
      <c r="D48" s="158" t="s">
        <v>331</v>
      </c>
    </row>
    <row r="49" spans="1:4" ht="31.2" x14ac:dyDescent="0.25">
      <c r="A49" s="147" t="s">
        <v>90</v>
      </c>
      <c r="B49" s="151" t="s">
        <v>246</v>
      </c>
      <c r="C49" s="148" t="s">
        <v>283</v>
      </c>
      <c r="D49" s="158" t="s">
        <v>332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ED13-EA7A-4124-8F06-C3CF5DD71249}">
  <sheetPr codeName="Feuil6"/>
  <dimension ref="A1:AP50"/>
  <sheetViews>
    <sheetView zoomScale="85" zoomScaleNormal="85" workbookViewId="0">
      <selection activeCell="N13" sqref="N13"/>
    </sheetView>
  </sheetViews>
  <sheetFormatPr baseColWidth="10" defaultRowHeight="13.2" x14ac:dyDescent="0.25"/>
  <cols>
    <col min="1" max="1" width="25.5546875" bestFit="1" customWidth="1"/>
    <col min="2" max="2" width="22" customWidth="1"/>
    <col min="3" max="3" width="22.109375" customWidth="1"/>
    <col min="4" max="4" width="4.21875" customWidth="1"/>
    <col min="5" max="5" width="3.21875" bestFit="1" customWidth="1"/>
    <col min="7" max="7" width="13.77734375" customWidth="1"/>
    <col min="41" max="41" width="24.109375" bestFit="1" customWidth="1"/>
  </cols>
  <sheetData>
    <row r="1" spans="1:42" ht="14.4" x14ac:dyDescent="0.3">
      <c r="A1" s="242" t="s">
        <v>91</v>
      </c>
      <c r="B1" s="242"/>
      <c r="C1" s="242"/>
      <c r="D1" s="127"/>
      <c r="F1" s="94" t="s">
        <v>94</v>
      </c>
      <c r="G1" s="94" t="s">
        <v>160</v>
      </c>
      <c r="H1" s="94" t="s">
        <v>83</v>
      </c>
      <c r="I1" s="94" t="s">
        <v>97</v>
      </c>
      <c r="J1" s="94" t="s">
        <v>134</v>
      </c>
      <c r="K1" s="94" t="s">
        <v>84</v>
      </c>
      <c r="L1" s="94" t="s">
        <v>98</v>
      </c>
      <c r="M1" s="94" t="s">
        <v>85</v>
      </c>
      <c r="N1" s="94" t="s">
        <v>175</v>
      </c>
      <c r="O1" s="94" t="s">
        <v>102</v>
      </c>
      <c r="P1" s="94" t="s">
        <v>104</v>
      </c>
      <c r="Q1" s="94" t="s">
        <v>106</v>
      </c>
      <c r="R1" s="94" t="s">
        <v>107</v>
      </c>
      <c r="S1" s="94" t="s">
        <v>161</v>
      </c>
      <c r="T1" s="94" t="s">
        <v>86</v>
      </c>
      <c r="U1" s="94" t="s">
        <v>162</v>
      </c>
      <c r="V1" s="94" t="s">
        <v>163</v>
      </c>
      <c r="W1" s="94" t="s">
        <v>110</v>
      </c>
      <c r="X1" s="94" t="s">
        <v>164</v>
      </c>
      <c r="Y1" s="94" t="s">
        <v>87</v>
      </c>
      <c r="Z1" s="94" t="s">
        <v>88</v>
      </c>
      <c r="AA1" s="94" t="s">
        <v>115</v>
      </c>
      <c r="AB1" s="94" t="s">
        <v>165</v>
      </c>
      <c r="AC1" s="94" t="s">
        <v>166</v>
      </c>
      <c r="AD1" s="94" t="s">
        <v>89</v>
      </c>
      <c r="AE1" s="94" t="s">
        <v>118</v>
      </c>
      <c r="AF1" s="94" t="s">
        <v>167</v>
      </c>
      <c r="AG1" s="94" t="s">
        <v>168</v>
      </c>
      <c r="AH1" s="94" t="s">
        <v>178</v>
      </c>
      <c r="AI1" s="94" t="s">
        <v>169</v>
      </c>
      <c r="AJ1" s="94" t="s">
        <v>170</v>
      </c>
      <c r="AK1" s="94" t="s">
        <v>171</v>
      </c>
      <c r="AL1" s="94" t="s">
        <v>172</v>
      </c>
      <c r="AM1" s="94" t="s">
        <v>132</v>
      </c>
      <c r="AN1" s="94" t="s">
        <v>173</v>
      </c>
      <c r="AO1" s="94" t="s">
        <v>181</v>
      </c>
      <c r="AP1" s="94" t="s">
        <v>90</v>
      </c>
    </row>
    <row r="2" spans="1:42" ht="20.399999999999999" x14ac:dyDescent="0.25">
      <c r="A2" s="93" t="s">
        <v>0</v>
      </c>
      <c r="B2" s="93" t="s">
        <v>92</v>
      </c>
      <c r="C2" s="93" t="s">
        <v>93</v>
      </c>
      <c r="D2" s="119"/>
      <c r="F2" s="95" t="s">
        <v>95</v>
      </c>
      <c r="G2" s="95" t="s">
        <v>95</v>
      </c>
      <c r="H2" s="95" t="s">
        <v>95</v>
      </c>
      <c r="I2" s="95" t="s">
        <v>95</v>
      </c>
      <c r="J2" s="95" t="s">
        <v>180</v>
      </c>
      <c r="K2" s="95" t="s">
        <v>95</v>
      </c>
      <c r="L2" s="95" t="s">
        <v>99</v>
      </c>
      <c r="M2" s="95" t="s">
        <v>100</v>
      </c>
      <c r="N2" s="95" t="s">
        <v>101</v>
      </c>
      <c r="O2" s="95" t="s">
        <v>103</v>
      </c>
      <c r="P2" s="95" t="s">
        <v>105</v>
      </c>
      <c r="Q2" s="95" t="s">
        <v>95</v>
      </c>
      <c r="R2" s="95" t="s">
        <v>95</v>
      </c>
      <c r="S2" s="95" t="s">
        <v>95</v>
      </c>
      <c r="T2" s="95" t="s">
        <v>108</v>
      </c>
      <c r="U2" s="95" t="s">
        <v>109</v>
      </c>
      <c r="V2" s="95" t="s">
        <v>95</v>
      </c>
      <c r="W2" s="95" t="s">
        <v>111</v>
      </c>
      <c r="X2" s="95" t="s">
        <v>112</v>
      </c>
      <c r="Y2" s="95" t="s">
        <v>113</v>
      </c>
      <c r="Z2" s="95" t="s">
        <v>114</v>
      </c>
      <c r="AA2" s="95" t="s">
        <v>95</v>
      </c>
      <c r="AB2" s="95" t="s">
        <v>95</v>
      </c>
      <c r="AC2" s="95" t="s">
        <v>116</v>
      </c>
      <c r="AD2" s="95" t="s">
        <v>117</v>
      </c>
      <c r="AE2" s="95" t="s">
        <v>119</v>
      </c>
      <c r="AF2" s="95" t="s">
        <v>108</v>
      </c>
      <c r="AG2" s="95" t="s">
        <v>125</v>
      </c>
      <c r="AH2" s="95" t="s">
        <v>179</v>
      </c>
      <c r="AI2" s="95" t="s">
        <v>126</v>
      </c>
      <c r="AJ2" s="95" t="s">
        <v>127</v>
      </c>
      <c r="AK2" s="95" t="s">
        <v>128</v>
      </c>
      <c r="AL2" s="95" t="s">
        <v>131</v>
      </c>
      <c r="AM2" s="95" t="s">
        <v>95</v>
      </c>
      <c r="AN2" s="95" t="s">
        <v>133</v>
      </c>
      <c r="AO2" s="95" t="s">
        <v>101</v>
      </c>
      <c r="AP2" s="95" t="s">
        <v>105</v>
      </c>
    </row>
    <row r="3" spans="1:42" ht="15" customHeight="1" x14ac:dyDescent="0.25">
      <c r="A3" s="94" t="s">
        <v>94</v>
      </c>
      <c r="B3" s="95" t="s">
        <v>95</v>
      </c>
      <c r="C3" s="95" t="s">
        <v>158</v>
      </c>
      <c r="D3" s="128"/>
      <c r="J3" s="95" t="s">
        <v>177</v>
      </c>
      <c r="P3" s="95" t="s">
        <v>101</v>
      </c>
      <c r="AE3" s="95" t="s">
        <v>120</v>
      </c>
      <c r="AK3" s="95" t="s">
        <v>129</v>
      </c>
      <c r="AP3" s="95" t="s">
        <v>101</v>
      </c>
    </row>
    <row r="4" spans="1:42" ht="15" customHeight="1" x14ac:dyDescent="0.25">
      <c r="A4" s="94" t="s">
        <v>160</v>
      </c>
      <c r="B4" s="95" t="s">
        <v>95</v>
      </c>
      <c r="C4" s="95" t="s">
        <v>96</v>
      </c>
      <c r="D4" s="128"/>
      <c r="AE4" s="95" t="s">
        <v>121</v>
      </c>
      <c r="AK4" s="95" t="s">
        <v>130</v>
      </c>
    </row>
    <row r="5" spans="1:42" ht="15" customHeight="1" x14ac:dyDescent="0.25">
      <c r="A5" s="94" t="s">
        <v>83</v>
      </c>
      <c r="B5" s="95" t="s">
        <v>95</v>
      </c>
      <c r="C5" s="95" t="s">
        <v>96</v>
      </c>
      <c r="D5" s="128"/>
      <c r="AE5" s="95" t="s">
        <v>122</v>
      </c>
    </row>
    <row r="6" spans="1:42" ht="15" customHeight="1" x14ac:dyDescent="0.25">
      <c r="A6" s="94" t="s">
        <v>97</v>
      </c>
      <c r="B6" s="95" t="s">
        <v>95</v>
      </c>
      <c r="C6" s="95" t="s">
        <v>158</v>
      </c>
      <c r="D6" s="128"/>
      <c r="AE6" s="95" t="s">
        <v>123</v>
      </c>
    </row>
    <row r="7" spans="1:42" ht="15" customHeight="1" x14ac:dyDescent="0.25">
      <c r="A7" s="94" t="s">
        <v>134</v>
      </c>
      <c r="B7" s="95" t="s">
        <v>176</v>
      </c>
      <c r="C7" s="95" t="s">
        <v>96</v>
      </c>
      <c r="D7" s="128"/>
      <c r="J7" s="132" t="s">
        <v>198</v>
      </c>
      <c r="AE7" s="95" t="s">
        <v>124</v>
      </c>
    </row>
    <row r="8" spans="1:42" ht="30.6" customHeight="1" x14ac:dyDescent="0.3">
      <c r="A8" s="94" t="s">
        <v>134</v>
      </c>
      <c r="B8" s="95" t="s">
        <v>177</v>
      </c>
      <c r="C8" s="95" t="s">
        <v>96</v>
      </c>
      <c r="D8" s="128"/>
      <c r="E8" s="99"/>
      <c r="F8" s="129" t="s">
        <v>185</v>
      </c>
      <c r="G8" s="130" t="s">
        <v>199</v>
      </c>
      <c r="J8" s="131">
        <f>+IF(synthèse!D9&lt;$F$9,$F$9,IF(synthèse!D9&lt;$F$10,$F$10,IF(synthèse!D9&lt;$F$11,$F$11,IF(synthèse!D9&lt;$F$12,$F$12,IF(synthèse!D9&lt;$F$13,$F$13,$F$14)))))</f>
        <v>130.01</v>
      </c>
      <c r="AE8" s="95" t="s">
        <v>174</v>
      </c>
    </row>
    <row r="9" spans="1:42" ht="15" customHeight="1" x14ac:dyDescent="0.3">
      <c r="A9" s="94" t="s">
        <v>84</v>
      </c>
      <c r="B9" s="95" t="s">
        <v>95</v>
      </c>
      <c r="C9" s="95" t="s">
        <v>96</v>
      </c>
      <c r="D9" s="128"/>
      <c r="E9" s="121" t="s">
        <v>186</v>
      </c>
      <c r="F9" s="121">
        <v>90</v>
      </c>
      <c r="G9" s="122">
        <v>0.6</v>
      </c>
    </row>
    <row r="10" spans="1:42" ht="15" customHeight="1" x14ac:dyDescent="0.3">
      <c r="A10" s="94" t="s">
        <v>98</v>
      </c>
      <c r="B10" s="95" t="s">
        <v>99</v>
      </c>
      <c r="C10" s="95" t="s">
        <v>96</v>
      </c>
      <c r="D10" s="128"/>
      <c r="E10" s="121" t="s">
        <v>186</v>
      </c>
      <c r="F10" s="120">
        <v>100</v>
      </c>
      <c r="G10" s="122">
        <v>0.55000000000000004</v>
      </c>
    </row>
    <row r="11" spans="1:42" ht="15" customHeight="1" x14ac:dyDescent="0.3">
      <c r="A11" s="94" t="s">
        <v>85</v>
      </c>
      <c r="B11" s="95" t="s">
        <v>100</v>
      </c>
      <c r="C11" s="95" t="s">
        <v>158</v>
      </c>
      <c r="D11" s="128"/>
      <c r="E11" s="121" t="s">
        <v>186</v>
      </c>
      <c r="F11" s="120">
        <v>110</v>
      </c>
      <c r="G11" s="122">
        <v>0.45</v>
      </c>
    </row>
    <row r="12" spans="1:42" ht="15" customHeight="1" x14ac:dyDescent="0.3">
      <c r="A12" s="94" t="s">
        <v>175</v>
      </c>
      <c r="B12" s="95" t="s">
        <v>101</v>
      </c>
      <c r="C12" s="95" t="s">
        <v>96</v>
      </c>
      <c r="D12" s="128"/>
      <c r="E12" s="121" t="s">
        <v>186</v>
      </c>
      <c r="F12" s="120">
        <v>120</v>
      </c>
      <c r="G12" s="122">
        <v>0.4</v>
      </c>
    </row>
    <row r="13" spans="1:42" ht="15" customHeight="1" x14ac:dyDescent="0.3">
      <c r="A13" s="94" t="s">
        <v>102</v>
      </c>
      <c r="B13" s="95" t="s">
        <v>103</v>
      </c>
      <c r="C13" s="95" t="s">
        <v>158</v>
      </c>
      <c r="D13" s="128"/>
      <c r="E13" s="121" t="s">
        <v>186</v>
      </c>
      <c r="F13" s="120">
        <v>130</v>
      </c>
      <c r="G13" s="122">
        <v>0.35</v>
      </c>
    </row>
    <row r="14" spans="1:42" ht="15" customHeight="1" x14ac:dyDescent="0.3">
      <c r="A14" s="94" t="s">
        <v>104</v>
      </c>
      <c r="B14" s="95" t="s">
        <v>105</v>
      </c>
      <c r="C14" s="95" t="s">
        <v>96</v>
      </c>
      <c r="D14" s="128"/>
      <c r="E14" s="121" t="s">
        <v>197</v>
      </c>
      <c r="F14" s="120">
        <v>130.01</v>
      </c>
      <c r="G14" s="122">
        <v>0.3</v>
      </c>
    </row>
    <row r="15" spans="1:42" ht="15" customHeight="1" x14ac:dyDescent="0.25">
      <c r="A15" s="94" t="s">
        <v>104</v>
      </c>
      <c r="B15" s="95" t="s">
        <v>101</v>
      </c>
      <c r="C15" s="95" t="s">
        <v>96</v>
      </c>
      <c r="D15" s="128"/>
    </row>
    <row r="16" spans="1:42" ht="15" customHeight="1" x14ac:dyDescent="0.25">
      <c r="A16" s="94" t="s">
        <v>106</v>
      </c>
      <c r="B16" s="95" t="s">
        <v>95</v>
      </c>
      <c r="C16" s="95" t="s">
        <v>158</v>
      </c>
      <c r="D16" s="128"/>
    </row>
    <row r="17" spans="1:4" ht="15" customHeight="1" x14ac:dyDescent="0.25">
      <c r="A17" s="94" t="s">
        <v>107</v>
      </c>
      <c r="B17" s="95" t="s">
        <v>95</v>
      </c>
      <c r="C17" s="95" t="s">
        <v>96</v>
      </c>
      <c r="D17" s="128"/>
    </row>
    <row r="18" spans="1:4" ht="15" customHeight="1" x14ac:dyDescent="0.25">
      <c r="A18" s="94" t="s">
        <v>161</v>
      </c>
      <c r="B18" s="95" t="s">
        <v>95</v>
      </c>
      <c r="C18" s="95" t="s">
        <v>158</v>
      </c>
      <c r="D18" s="128"/>
    </row>
    <row r="19" spans="1:4" ht="15" customHeight="1" x14ac:dyDescent="0.25">
      <c r="A19" s="94" t="s">
        <v>86</v>
      </c>
      <c r="B19" s="95" t="s">
        <v>108</v>
      </c>
      <c r="C19" s="95" t="s">
        <v>96</v>
      </c>
      <c r="D19" s="128"/>
    </row>
    <row r="20" spans="1:4" ht="15" customHeight="1" x14ac:dyDescent="0.25">
      <c r="A20" s="94" t="s">
        <v>162</v>
      </c>
      <c r="B20" s="95" t="s">
        <v>109</v>
      </c>
      <c r="C20" s="95" t="s">
        <v>158</v>
      </c>
      <c r="D20" s="128"/>
    </row>
    <row r="21" spans="1:4" ht="15" customHeight="1" x14ac:dyDescent="0.25">
      <c r="A21" s="94" t="s">
        <v>163</v>
      </c>
      <c r="B21" s="95" t="s">
        <v>95</v>
      </c>
      <c r="C21" s="95" t="s">
        <v>158</v>
      </c>
      <c r="D21" s="128"/>
    </row>
    <row r="22" spans="1:4" ht="15" customHeight="1" x14ac:dyDescent="0.25">
      <c r="A22" s="94" t="s">
        <v>110</v>
      </c>
      <c r="B22" s="95" t="s">
        <v>111</v>
      </c>
      <c r="C22" s="95" t="s">
        <v>158</v>
      </c>
      <c r="D22" s="128"/>
    </row>
    <row r="23" spans="1:4" ht="15" customHeight="1" x14ac:dyDescent="0.25">
      <c r="A23" s="94" t="s">
        <v>164</v>
      </c>
      <c r="B23" s="95" t="s">
        <v>112</v>
      </c>
      <c r="C23" s="95" t="s">
        <v>96</v>
      </c>
      <c r="D23" s="128"/>
    </row>
    <row r="24" spans="1:4" ht="15" customHeight="1" x14ac:dyDescent="0.25">
      <c r="A24" s="94" t="s">
        <v>87</v>
      </c>
      <c r="B24" s="95" t="s">
        <v>113</v>
      </c>
      <c r="C24" s="95" t="s">
        <v>96</v>
      </c>
      <c r="D24" s="128"/>
    </row>
    <row r="25" spans="1:4" ht="15" customHeight="1" x14ac:dyDescent="0.25">
      <c r="A25" s="94" t="s">
        <v>88</v>
      </c>
      <c r="B25" s="95" t="s">
        <v>114</v>
      </c>
      <c r="C25" s="95" t="s">
        <v>96</v>
      </c>
      <c r="D25" s="128"/>
    </row>
    <row r="26" spans="1:4" ht="15" customHeight="1" x14ac:dyDescent="0.25">
      <c r="A26" s="94" t="s">
        <v>115</v>
      </c>
      <c r="B26" s="95" t="s">
        <v>95</v>
      </c>
      <c r="C26" s="95" t="s">
        <v>158</v>
      </c>
      <c r="D26" s="128"/>
    </row>
    <row r="27" spans="1:4" ht="15" customHeight="1" x14ac:dyDescent="0.25">
      <c r="A27" s="94" t="s">
        <v>165</v>
      </c>
      <c r="B27" s="95" t="s">
        <v>95</v>
      </c>
      <c r="C27" s="95" t="s">
        <v>158</v>
      </c>
      <c r="D27" s="128"/>
    </row>
    <row r="28" spans="1:4" ht="15" customHeight="1" x14ac:dyDescent="0.25">
      <c r="A28" s="94" t="s">
        <v>166</v>
      </c>
      <c r="B28" s="95" t="s">
        <v>116</v>
      </c>
      <c r="C28" s="95" t="s">
        <v>158</v>
      </c>
      <c r="D28" s="128"/>
    </row>
    <row r="29" spans="1:4" ht="15" customHeight="1" x14ac:dyDescent="0.25">
      <c r="A29" s="94" t="s">
        <v>89</v>
      </c>
      <c r="B29" s="95" t="s">
        <v>117</v>
      </c>
      <c r="C29" s="95" t="s">
        <v>96</v>
      </c>
      <c r="D29" s="128"/>
    </row>
    <row r="30" spans="1:4" ht="15" customHeight="1" x14ac:dyDescent="0.25">
      <c r="A30" s="94" t="s">
        <v>118</v>
      </c>
      <c r="B30" s="95" t="s">
        <v>119</v>
      </c>
      <c r="C30" s="95" t="s">
        <v>96</v>
      </c>
      <c r="D30" s="128"/>
    </row>
    <row r="31" spans="1:4" ht="15" customHeight="1" x14ac:dyDescent="0.25">
      <c r="A31" s="94" t="s">
        <v>118</v>
      </c>
      <c r="B31" s="95" t="s">
        <v>120</v>
      </c>
      <c r="C31" s="95" t="s">
        <v>96</v>
      </c>
      <c r="D31" s="128"/>
    </row>
    <row r="32" spans="1:4" ht="15" customHeight="1" x14ac:dyDescent="0.25">
      <c r="A32" s="94" t="s">
        <v>118</v>
      </c>
      <c r="B32" s="95" t="s">
        <v>121</v>
      </c>
      <c r="C32" s="95" t="s">
        <v>96</v>
      </c>
      <c r="D32" s="128"/>
    </row>
    <row r="33" spans="1:4" ht="15" customHeight="1" x14ac:dyDescent="0.25">
      <c r="A33" s="94" t="s">
        <v>118</v>
      </c>
      <c r="B33" s="95" t="s">
        <v>122</v>
      </c>
      <c r="C33" s="95" t="s">
        <v>96</v>
      </c>
      <c r="D33" s="128"/>
    </row>
    <row r="34" spans="1:4" ht="15" customHeight="1" x14ac:dyDescent="0.25">
      <c r="A34" s="94" t="s">
        <v>118</v>
      </c>
      <c r="B34" s="95" t="s">
        <v>123</v>
      </c>
      <c r="C34" s="95" t="s">
        <v>96</v>
      </c>
      <c r="D34" s="128"/>
    </row>
    <row r="35" spans="1:4" ht="15" customHeight="1" x14ac:dyDescent="0.25">
      <c r="A35" s="94" t="s">
        <v>118</v>
      </c>
      <c r="B35" s="95" t="s">
        <v>124</v>
      </c>
      <c r="C35" s="95" t="s">
        <v>96</v>
      </c>
      <c r="D35" s="128"/>
    </row>
    <row r="36" spans="1:4" ht="15" customHeight="1" x14ac:dyDescent="0.25">
      <c r="A36" s="94" t="s">
        <v>118</v>
      </c>
      <c r="B36" s="95" t="s">
        <v>174</v>
      </c>
      <c r="C36" s="95" t="s">
        <v>96</v>
      </c>
      <c r="D36" s="128"/>
    </row>
    <row r="37" spans="1:4" ht="15" customHeight="1" x14ac:dyDescent="0.25">
      <c r="A37" s="94" t="s">
        <v>167</v>
      </c>
      <c r="B37" s="95" t="s">
        <v>108</v>
      </c>
      <c r="C37" s="95" t="s">
        <v>158</v>
      </c>
      <c r="D37" s="128"/>
    </row>
    <row r="38" spans="1:4" ht="15" customHeight="1" x14ac:dyDescent="0.25">
      <c r="A38" s="94" t="s">
        <v>168</v>
      </c>
      <c r="B38" s="95" t="s">
        <v>125</v>
      </c>
      <c r="C38" s="95" t="s">
        <v>158</v>
      </c>
      <c r="D38" s="128"/>
    </row>
    <row r="39" spans="1:4" ht="15" customHeight="1" x14ac:dyDescent="0.25">
      <c r="A39" s="94" t="s">
        <v>178</v>
      </c>
      <c r="B39" s="95" t="s">
        <v>179</v>
      </c>
      <c r="C39" s="95" t="s">
        <v>96</v>
      </c>
      <c r="D39" s="128"/>
    </row>
    <row r="40" spans="1:4" ht="15" customHeight="1" x14ac:dyDescent="0.25">
      <c r="A40" s="94" t="s">
        <v>169</v>
      </c>
      <c r="B40" s="95" t="s">
        <v>126</v>
      </c>
      <c r="C40" s="95" t="s">
        <v>158</v>
      </c>
      <c r="D40" s="128"/>
    </row>
    <row r="41" spans="1:4" ht="15" customHeight="1" x14ac:dyDescent="0.25">
      <c r="A41" s="94" t="s">
        <v>170</v>
      </c>
      <c r="B41" s="95" t="s">
        <v>127</v>
      </c>
      <c r="C41" s="95" t="s">
        <v>96</v>
      </c>
      <c r="D41" s="128"/>
    </row>
    <row r="42" spans="1:4" ht="15" customHeight="1" x14ac:dyDescent="0.25">
      <c r="A42" s="94" t="s">
        <v>171</v>
      </c>
      <c r="B42" s="95" t="s">
        <v>128</v>
      </c>
      <c r="C42" s="95" t="s">
        <v>96</v>
      </c>
      <c r="D42" s="128"/>
    </row>
    <row r="43" spans="1:4" ht="15" customHeight="1" x14ac:dyDescent="0.25">
      <c r="A43" s="94" t="s">
        <v>171</v>
      </c>
      <c r="B43" s="95" t="s">
        <v>129</v>
      </c>
      <c r="C43" s="95" t="s">
        <v>96</v>
      </c>
      <c r="D43" s="128"/>
    </row>
    <row r="44" spans="1:4" ht="15" customHeight="1" x14ac:dyDescent="0.25">
      <c r="A44" s="94" t="s">
        <v>171</v>
      </c>
      <c r="B44" s="95" t="s">
        <v>130</v>
      </c>
      <c r="C44" s="95" t="s">
        <v>96</v>
      </c>
      <c r="D44" s="128"/>
    </row>
    <row r="45" spans="1:4" ht="15" customHeight="1" x14ac:dyDescent="0.25">
      <c r="A45" s="94" t="s">
        <v>172</v>
      </c>
      <c r="B45" s="95" t="s">
        <v>131</v>
      </c>
      <c r="C45" s="95" t="s">
        <v>158</v>
      </c>
      <c r="D45" s="128"/>
    </row>
    <row r="46" spans="1:4" ht="15" customHeight="1" x14ac:dyDescent="0.25">
      <c r="A46" s="94" t="s">
        <v>132</v>
      </c>
      <c r="B46" s="95" t="s">
        <v>95</v>
      </c>
      <c r="C46" s="95" t="s">
        <v>158</v>
      </c>
      <c r="D46" s="128"/>
    </row>
    <row r="47" spans="1:4" ht="15" customHeight="1" x14ac:dyDescent="0.25">
      <c r="A47" s="94" t="s">
        <v>173</v>
      </c>
      <c r="B47" s="95" t="s">
        <v>133</v>
      </c>
      <c r="C47" s="95" t="s">
        <v>158</v>
      </c>
      <c r="D47" s="128"/>
    </row>
    <row r="48" spans="1:4" ht="15" customHeight="1" x14ac:dyDescent="0.25">
      <c r="A48" s="94" t="s">
        <v>181</v>
      </c>
      <c r="B48" s="95" t="s">
        <v>101</v>
      </c>
      <c r="C48" s="95" t="s">
        <v>158</v>
      </c>
      <c r="D48" s="128"/>
    </row>
    <row r="49" spans="1:4" x14ac:dyDescent="0.25">
      <c r="A49" s="94" t="s">
        <v>90</v>
      </c>
      <c r="B49" s="95" t="s">
        <v>105</v>
      </c>
      <c r="C49" s="95" t="s">
        <v>96</v>
      </c>
      <c r="D49" s="128"/>
    </row>
    <row r="50" spans="1:4" x14ac:dyDescent="0.25">
      <c r="A50" s="94" t="s">
        <v>90</v>
      </c>
      <c r="B50" s="95" t="s">
        <v>101</v>
      </c>
      <c r="C50" s="95" t="s">
        <v>96</v>
      </c>
      <c r="D50" s="128"/>
    </row>
  </sheetData>
  <autoFilter ref="A2:C2" xr:uid="{82BD7F21-A89D-4D26-B104-FB315AE5B3CE}">
    <sortState xmlns:xlrd2="http://schemas.microsoft.com/office/spreadsheetml/2017/richdata2" ref="A3:C48">
      <sortCondition ref="A2"/>
    </sortState>
  </autoFilter>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55</vt:i4>
      </vt:variant>
    </vt:vector>
  </HeadingPairs>
  <TitlesOfParts>
    <vt:vector size="63" baseType="lpstr">
      <vt:lpstr>Vade Mecum</vt:lpstr>
      <vt:lpstr>Calcul</vt:lpstr>
      <vt:lpstr>synthèse</vt:lpstr>
      <vt:lpstr>répartition</vt:lpstr>
      <vt:lpstr>investissement</vt:lpstr>
      <vt:lpstr>VILLES</vt:lpstr>
      <vt:lpstr>Feuil1</vt:lpstr>
      <vt:lpstr>VILLES (2)</vt:lpstr>
      <vt:lpstr>ARGENTRE</vt:lpstr>
      <vt:lpstr>BAIN_DE_BRETAGNE</vt:lpstr>
      <vt:lpstr>BRUZ</vt:lpstr>
      <vt:lpstr>CANCALE</vt:lpstr>
      <vt:lpstr>CESSON</vt:lpstr>
      <vt:lpstr>CHATEAUBOURG</vt:lpstr>
      <vt:lpstr>CHATEAUGIRON</vt:lpstr>
      <vt:lpstr>COMBOURG</vt:lpstr>
      <vt:lpstr>DINARD_LA_RICHARDAIS</vt:lpstr>
      <vt:lpstr>DOL</vt:lpstr>
      <vt:lpstr>FOUGERES</vt:lpstr>
      <vt:lpstr>GUIGNEN</vt:lpstr>
      <vt:lpstr>JANZE</vt:lpstr>
      <vt:lpstr>LA_GUERCHE</vt:lpstr>
      <vt:lpstr>LIFFRE</vt:lpstr>
      <vt:lpstr>MAEN_ROCH_ST_BRICE_EN_COGLES</vt:lpstr>
      <vt:lpstr>MARTIGNE_FERCHAUD</vt:lpstr>
      <vt:lpstr>MONTAUBAN</vt:lpstr>
      <vt:lpstr>MONTFORT_SUR_MEU</vt:lpstr>
      <vt:lpstr>MORDELLES</vt:lpstr>
      <vt:lpstr>'Vade Mecum'!OLE_LINK11</vt:lpstr>
      <vt:lpstr>Calcul!OLE_LINK12</vt:lpstr>
      <vt:lpstr>'Vade Mecum'!OLE_LINK12</vt:lpstr>
      <vt:lpstr>'Vade Mecum'!OLE_LINK14</vt:lpstr>
      <vt:lpstr>Calcul!OLE_LINK2</vt:lpstr>
      <vt:lpstr>'Vade Mecum'!OLE_LINK2</vt:lpstr>
      <vt:lpstr>Calcul!OLE_LINK5</vt:lpstr>
      <vt:lpstr>'Vade Mecum'!OLE_LINK5</vt:lpstr>
      <vt:lpstr>Calcul!OLE_LINK6</vt:lpstr>
      <vt:lpstr>'Vade Mecum'!OLE_LINK6</vt:lpstr>
      <vt:lpstr>Calcul!OLE_LINK7</vt:lpstr>
      <vt:lpstr>'Vade Mecum'!OLE_LINK7</vt:lpstr>
      <vt:lpstr>Calcul!OLE_LINK9</vt:lpstr>
      <vt:lpstr>'Vade Mecum'!OLE_LINK9</vt:lpstr>
      <vt:lpstr>PACE</vt:lpstr>
      <vt:lpstr>PIPRIAC</vt:lpstr>
      <vt:lpstr>PLEINE_FOUGERES</vt:lpstr>
      <vt:lpstr>PLELAN_LE_GRAND</vt:lpstr>
      <vt:lpstr>REDON</vt:lpstr>
      <vt:lpstr>RENNES</vt:lpstr>
      <vt:lpstr>ST_AUBIN_D_AUBIGNE</vt:lpstr>
      <vt:lpstr>ST_AUBIN_DU_CORMIER</vt:lpstr>
      <vt:lpstr>ST_ERBLON</vt:lpstr>
      <vt:lpstr>ST_GEORGES_DE_REINTEMBAULT</vt:lpstr>
      <vt:lpstr>ST_GREGOIRE</vt:lpstr>
      <vt:lpstr>ST_JOSEPH</vt:lpstr>
      <vt:lpstr>ST_MALO</vt:lpstr>
      <vt:lpstr>ST_MEEN</vt:lpstr>
      <vt:lpstr>TINTENIAC</vt:lpstr>
      <vt:lpstr>VAL_COUESNON</vt:lpstr>
      <vt:lpstr>VAL_D_ANAST_MAURE_DE_Bgne</vt:lpstr>
      <vt:lpstr>VITRE</vt:lpstr>
      <vt:lpstr>Calcul!Zone_d_impression</vt:lpstr>
      <vt:lpstr>synthèse!Zone_d_impression</vt:lpstr>
      <vt:lpstr>'Vade Mecum'!Zone_d_impression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Nicolas DAVY</cp:lastModifiedBy>
  <cp:lastPrinted>2023-11-24T09:51:00Z</cp:lastPrinted>
  <dcterms:created xsi:type="dcterms:W3CDTF">1996-10-21T11:03:58Z</dcterms:created>
  <dcterms:modified xsi:type="dcterms:W3CDTF">2024-11-22T13:36:49Z</dcterms:modified>
</cp:coreProperties>
</file>